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harts/chart1.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neahq.sharepoint.com/sites/NationalUniServandOrganizerProgramMaterials/Shared Documents/F2F Advancing Racial Justice/2026 Facilitator Resources/"/>
    </mc:Choice>
  </mc:AlternateContent>
  <xr:revisionPtr revIDLastSave="48" documentId="8_{00CF5FF6-43D6-4284-9931-A1A3183989A2}" xr6:coauthVersionLast="47" xr6:coauthVersionMax="47" xr10:uidLastSave="{6A5D1015-DCE7-4E78-A5D3-26927C7E5BB1}"/>
  <bookViews>
    <workbookView xWindow="-110" yWindow="-110" windowWidth="22780" windowHeight="14540" activeTab="3" xr2:uid="{00000000-000D-0000-FFFF-FFFF00000000}"/>
  </bookViews>
  <sheets>
    <sheet name="Event Information" sheetId="2" r:id="rId1"/>
    <sheet name="Copy of Registration Type" sheetId="3" r:id="rId2"/>
    <sheet name="Registration Type" sheetId="4" r:id="rId3"/>
    <sheet name="Registrants - JAN 26 ARJ" sheetId="5" r:id="rId4"/>
    <sheet name="Registration Trend" sheetId="6" r:id="rId5"/>
  </sheets>
  <calcPr calcId="191028"/>
  <pivotCaches>
    <pivotCache cacheId="37" r:id="rId6"/>
    <pivotCache cacheId="41" r:id="rId7"/>
    <pivotCache cacheId="45" r:id="rId8"/>
    <pivotCache cacheId="49"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39" i="5" l="1"/>
  <c r="J39" i="5"/>
  <c r="I39" i="5"/>
  <c r="A39" i="5"/>
  <c r="AL10" i="5"/>
  <c r="J10" i="5"/>
  <c r="I10" i="5"/>
  <c r="A10" i="5"/>
  <c r="AL9" i="5"/>
  <c r="J9" i="5"/>
  <c r="I9" i="5"/>
  <c r="A9" i="5"/>
  <c r="AL36" i="5"/>
  <c r="J36" i="5"/>
  <c r="I36" i="5"/>
  <c r="A36" i="5"/>
  <c r="AL35" i="5"/>
  <c r="J35" i="5"/>
  <c r="I35" i="5"/>
  <c r="A35" i="5"/>
  <c r="AL34" i="5"/>
  <c r="J34" i="5"/>
  <c r="I34" i="5"/>
  <c r="A34" i="5"/>
  <c r="AL33" i="5"/>
  <c r="J33" i="5"/>
  <c r="I33" i="5"/>
  <c r="A33" i="5"/>
  <c r="AL32" i="5"/>
  <c r="J32" i="5"/>
  <c r="I32" i="5"/>
  <c r="A32" i="5"/>
  <c r="AL31" i="5"/>
  <c r="J31" i="5"/>
  <c r="I31" i="5"/>
  <c r="A31" i="5"/>
  <c r="AL30" i="5"/>
  <c r="J30" i="5"/>
  <c r="I30" i="5"/>
  <c r="A30" i="5"/>
  <c r="AL29" i="5"/>
  <c r="J29" i="5"/>
  <c r="I29" i="5"/>
  <c r="A29" i="5"/>
  <c r="AL28" i="5"/>
  <c r="J28" i="5"/>
  <c r="I28" i="5"/>
  <c r="A28" i="5"/>
  <c r="AL27" i="5"/>
  <c r="J27" i="5"/>
  <c r="I27" i="5"/>
  <c r="A27" i="5"/>
  <c r="AL26" i="5"/>
  <c r="J26" i="5"/>
  <c r="I26" i="5"/>
  <c r="A26" i="5"/>
  <c r="AL25" i="5"/>
  <c r="J25" i="5"/>
  <c r="I25" i="5"/>
  <c r="A25" i="5"/>
  <c r="AL24" i="5"/>
  <c r="J24" i="5"/>
  <c r="I24" i="5"/>
  <c r="A24" i="5"/>
  <c r="AL23" i="5"/>
  <c r="J23" i="5"/>
  <c r="I23" i="5"/>
  <c r="A23" i="5"/>
  <c r="AL22" i="5"/>
  <c r="J22" i="5"/>
  <c r="I22" i="5"/>
  <c r="A22" i="5"/>
  <c r="AL8" i="5"/>
  <c r="J8" i="5"/>
  <c r="I8" i="5"/>
  <c r="A8" i="5"/>
  <c r="AL20" i="5"/>
  <c r="J20" i="5"/>
  <c r="I20" i="5"/>
  <c r="A20" i="5"/>
  <c r="AL19" i="5"/>
  <c r="J19" i="5"/>
  <c r="I19" i="5"/>
  <c r="A19" i="5"/>
  <c r="AL18" i="5"/>
  <c r="J18" i="5"/>
  <c r="I18" i="5"/>
  <c r="A18" i="5"/>
  <c r="AL17" i="5"/>
  <c r="J17" i="5"/>
  <c r="I17" i="5"/>
  <c r="A17" i="5"/>
  <c r="AL16" i="5"/>
  <c r="J16" i="5"/>
  <c r="I16" i="5"/>
  <c r="A16" i="5"/>
  <c r="AL15" i="5"/>
  <c r="J15" i="5"/>
  <c r="I15" i="5"/>
  <c r="A15" i="5"/>
  <c r="AL14" i="5"/>
  <c r="J14" i="5"/>
  <c r="I14" i="5"/>
  <c r="A14" i="5"/>
  <c r="AL7" i="5"/>
  <c r="J7" i="5"/>
  <c r="I7" i="5"/>
  <c r="A7" i="5"/>
  <c r="AL12" i="5"/>
  <c r="J12" i="5"/>
  <c r="I12" i="5"/>
  <c r="A12" i="5"/>
  <c r="AL38" i="5"/>
  <c r="J38" i="5"/>
  <c r="I38" i="5"/>
  <c r="A38" i="5"/>
  <c r="AL21" i="5"/>
  <c r="J21" i="5"/>
  <c r="I21" i="5"/>
  <c r="A21" i="5"/>
  <c r="AL37" i="5"/>
  <c r="J37" i="5"/>
  <c r="I37" i="5"/>
  <c r="A37" i="5"/>
  <c r="AL13" i="5"/>
  <c r="J13" i="5"/>
  <c r="I13" i="5"/>
  <c r="A13" i="5"/>
  <c r="AL11" i="5"/>
  <c r="J11" i="5"/>
  <c r="I11" i="5"/>
  <c r="A11" i="5"/>
  <c r="AL6" i="5"/>
  <c r="J6" i="5"/>
  <c r="I6" i="5"/>
  <c r="A6" i="5"/>
  <c r="AL5" i="5"/>
  <c r="J5" i="5"/>
  <c r="I5" i="5"/>
  <c r="A5" i="5"/>
</calcChain>
</file>

<file path=xl/sharedStrings.xml><?xml version="1.0" encoding="utf-8"?>
<sst xmlns="http://schemas.openxmlformats.org/spreadsheetml/2006/main" count="1087" uniqueCount="555">
  <si>
    <t>Event Information</t>
  </si>
  <si>
    <t>Event Title</t>
  </si>
  <si>
    <t>Jan 2026 UniServ: Advancing Racial Justice</t>
  </si>
  <si>
    <t>Event Code</t>
  </si>
  <si>
    <t>V5NK6L5S9GC</t>
  </si>
  <si>
    <t>Event Capacity</t>
  </si>
  <si>
    <t>43</t>
  </si>
  <si>
    <t>Start Date</t>
  </si>
  <si>
    <t>Jan 13, 2026 8:30 AM</t>
  </si>
  <si>
    <t>End Date</t>
  </si>
  <si>
    <t>Jan 15, 2026 1:00 PM</t>
  </si>
  <si>
    <t>Event Description</t>
  </si>
  <si>
    <t/>
  </si>
  <si>
    <t>Internal Note</t>
  </si>
  <si>
    <t>Registration Deadline</t>
  </si>
  <si>
    <t>Jan 6, 2026 12:00 AM</t>
  </si>
  <si>
    <t>Event Location</t>
  </si>
  <si>
    <t>Hyatt Centric Beale Street Memphis</t>
  </si>
  <si>
    <t>Planner First Name</t>
  </si>
  <si>
    <t>Karla</t>
  </si>
  <si>
    <t>Planner Email Address</t>
  </si>
  <si>
    <t>KMedina@nea.org</t>
  </si>
  <si>
    <t>Table of Contents</t>
  </si>
  <si>
    <t>Copy of Registration Type</t>
  </si>
  <si>
    <t>Link to corresponding sheet below</t>
  </si>
  <si>
    <t>Registration Type</t>
  </si>
  <si>
    <t>Registrants - JAN 26 ARJ</t>
  </si>
  <si>
    <t>Registration Trend</t>
  </si>
  <si>
    <t>Back to Table of Contents</t>
  </si>
  <si>
    <t>NEA Affiliate</t>
  </si>
  <si>
    <t>Invitees and Registrants</t>
  </si>
  <si>
    <t>(No Value)</t>
  </si>
  <si>
    <t>California Teachers Association</t>
  </si>
  <si>
    <t>Connecticut Education Association</t>
  </si>
  <si>
    <t>Education Minnesota</t>
  </si>
  <si>
    <t>Georgia Association Of Educators</t>
  </si>
  <si>
    <t>Indiana State Teachers Association</t>
  </si>
  <si>
    <t>Maryland State Education Assn</t>
  </si>
  <si>
    <t>Michigan Education Association</t>
  </si>
  <si>
    <t>National Education Association</t>
  </si>
  <si>
    <t>New York State United Teachers</t>
  </si>
  <si>
    <t>Ohio Education Association</t>
  </si>
  <si>
    <t>Oklahoma Education Association</t>
  </si>
  <si>
    <t>Pennsylvania State Education Assn</t>
  </si>
  <si>
    <t>Tennessee Education Association</t>
  </si>
  <si>
    <t>Grand Total</t>
  </si>
  <si>
    <t>Raw Data</t>
  </si>
  <si>
    <t>Facilitators</t>
  </si>
  <si>
    <t>K12 Member (ESP/Certificate)</t>
  </si>
  <si>
    <t>NEA Headquarters Staff</t>
  </si>
  <si>
    <t>NEA Member (Affiliate/Local Staff)</t>
  </si>
  <si>
    <t>NEA-Retired Member</t>
  </si>
  <si>
    <t>Last Registration Date (GMT-05:00) Eastern [US &amp; Canada]</t>
  </si>
  <si>
    <t>First Name</t>
  </si>
  <si>
    <t>Last Name</t>
  </si>
  <si>
    <t>Email Address</t>
  </si>
  <si>
    <t>Gender Pronouns - Do Not Use</t>
  </si>
  <si>
    <t>Do you need a hotel room?</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</si>
  <si>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</si>
  <si>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</si>
  <si>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</si>
  <si>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</si>
  <si>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</si>
  <si>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</si>
  <si>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</si>
  <si>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</si>
  <si>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</si>
  <si>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</si>
  <si>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</si>
  <si>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</si>
  <si>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</si>
  <si>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</si>
  <si>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</si>
  <si>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</si>
  <si>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</si>
  <si>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State/Province</t>
  </si>
  <si>
    <t>Home State/Province Code</t>
  </si>
  <si>
    <t>Home ZIP/Postal Code</t>
  </si>
  <si>
    <t>What is your Race/Ethnicity?</t>
  </si>
  <si>
    <t>What is your sexual orientation?</t>
  </si>
  <si>
    <t>Please select your gender identity</t>
  </si>
  <si>
    <t>What is your age range?</t>
  </si>
  <si>
    <t>What is your career experience?</t>
  </si>
  <si>
    <t>Invitee Status</t>
  </si>
  <si>
    <t>Do you have dietary restrictions?</t>
  </si>
  <si>
    <t>Pursuant to the ADA do you require specific aids?</t>
  </si>
  <si>
    <t>Last Modified By</t>
  </si>
  <si>
    <t>Registration Last Mod. Date (GMT-05:00) Eastern [US &amp; Canada]</t>
  </si>
  <si>
    <t>Kate</t>
  </si>
  <si>
    <t>Baker</t>
  </si>
  <si>
    <t>kbaker@okea.org</t>
  </si>
  <si>
    <t>She/Her</t>
  </si>
  <si>
    <t>Yes</t>
  </si>
  <si>
    <t>N/A</t>
  </si>
  <si>
    <t>My state is my employer. Reimburse my STATE</t>
  </si>
  <si>
    <t>9186363710</t>
  </si>
  <si>
    <t>Jesse Baker</t>
  </si>
  <si>
    <t>918-636-2434</t>
  </si>
  <si>
    <t>Baker, Kate</t>
  </si>
  <si>
    <t>7408 E. 68th Pl</t>
  </si>
  <si>
    <t>Tulsa</t>
  </si>
  <si>
    <t>Oklahoma</t>
  </si>
  <si>
    <t>74133</t>
  </si>
  <si>
    <t>White</t>
  </si>
  <si>
    <t>Prefer not to answer</t>
  </si>
  <si>
    <t>Woman</t>
  </si>
  <si>
    <t>36-45</t>
  </si>
  <si>
    <t>Veteran (11-19 years)</t>
  </si>
  <si>
    <t>Accepted</t>
  </si>
  <si>
    <t>Self-Registration</t>
  </si>
  <si>
    <t>Claudia</t>
  </si>
  <si>
    <t>Bautista-Nicholas</t>
  </si>
  <si>
    <t>cbautista@smmcta.com</t>
  </si>
  <si>
    <t>My local or UniServ Council is my employer. Reimburse my LOCAL or UNISERV COUNCIL</t>
  </si>
  <si>
    <t>SANTA MONICA-MALIBU CLASSROOM TEACHERS ASSOCIATION</t>
  </si>
  <si>
    <t>Larissa Merriman</t>
  </si>
  <si>
    <t>smmctamembers@smmcta.com</t>
  </si>
  <si>
    <t>3102105325</t>
  </si>
  <si>
    <t>Will Nicholas</t>
  </si>
  <si>
    <t>310-210-5351</t>
  </si>
  <si>
    <t>Bautista-Nicholas, Claudia</t>
  </si>
  <si>
    <t>12212 Allin Street</t>
  </si>
  <si>
    <t>Culver City</t>
  </si>
  <si>
    <t>California</t>
  </si>
  <si>
    <t>CA</t>
  </si>
  <si>
    <t>90230</t>
  </si>
  <si>
    <t>Latin(o/a/x), Hispanic, and Chican(o/a/x)</t>
  </si>
  <si>
    <t>Straight/Heterosexual</t>
  </si>
  <si>
    <t>46-60</t>
  </si>
  <si>
    <t>Veteran (30-39 years)</t>
  </si>
  <si>
    <t>Adam</t>
  </si>
  <si>
    <t>Bidwell</t>
  </si>
  <si>
    <t>adam.bidwell1@gmail.com</t>
  </si>
  <si>
    <t>He/Him</t>
  </si>
  <si>
    <t>Vegan (no meat, fish, dairy, butter, honey, animal products, byproducts, or derivatives)</t>
  </si>
  <si>
    <t>7164457998</t>
  </si>
  <si>
    <t>Mary Bidwell</t>
  </si>
  <si>
    <t>614-302-3503</t>
  </si>
  <si>
    <t>Bidwell, Adam</t>
  </si>
  <si>
    <t>667 Ridenour Road</t>
  </si>
  <si>
    <t>Gahanna</t>
  </si>
  <si>
    <t>Ohio</t>
  </si>
  <si>
    <t>OH</t>
  </si>
  <si>
    <t>43230</t>
  </si>
  <si>
    <t>Asian and Pacific Islander</t>
  </si>
  <si>
    <t>Man</t>
  </si>
  <si>
    <t>26-35</t>
  </si>
  <si>
    <t>Mid career (6-10 years)</t>
  </si>
  <si>
    <t>AISHA</t>
  </si>
  <si>
    <t>BLANCHARD-YOUNG</t>
  </si>
  <si>
    <t>ablanchard-young@cta.org</t>
  </si>
  <si>
    <t>01</t>
  </si>
  <si>
    <t>N/a</t>
  </si>
  <si>
    <t>3106126327</t>
  </si>
  <si>
    <t>Robert young</t>
  </si>
  <si>
    <t>310-386-3631</t>
  </si>
  <si>
    <t>BLANCHARD-YOUNG, AISHA</t>
  </si>
  <si>
    <t>24 Hidden Valley Rd</t>
  </si>
  <si>
    <t>Pomona</t>
  </si>
  <si>
    <t>91766</t>
  </si>
  <si>
    <t>Black or African American</t>
  </si>
  <si>
    <t>Vivian</t>
  </si>
  <si>
    <t>Brooks</t>
  </si>
  <si>
    <t>bthursdayc220@gmail.com</t>
  </si>
  <si>
    <t>4785501277</t>
  </si>
  <si>
    <t>Charmaine Brooks</t>
  </si>
  <si>
    <t>478-550-1483</t>
  </si>
  <si>
    <t>Brooks, Vivian</t>
  </si>
  <si>
    <t>139 Partridge Trail</t>
  </si>
  <si>
    <t>Warner Robins</t>
  </si>
  <si>
    <t>Georgia</t>
  </si>
  <si>
    <t>GA</t>
  </si>
  <si>
    <t>31088</t>
  </si>
  <si>
    <t>61+</t>
  </si>
  <si>
    <t>Sofia</t>
  </si>
  <si>
    <t>Cerkvenik</t>
  </si>
  <si>
    <t>smcerkvenik@gmail.com</t>
  </si>
  <si>
    <t>6519557018</t>
  </si>
  <si>
    <t>Steve Cerkvenik</t>
  </si>
  <si>
    <t>612-618-5387</t>
  </si>
  <si>
    <t>Cerkvenik, Sofia</t>
  </si>
  <si>
    <t>601 Dayton Ave</t>
  </si>
  <si>
    <t>Saint Paul</t>
  </si>
  <si>
    <t>Minnesota</t>
  </si>
  <si>
    <t>MN</t>
  </si>
  <si>
    <t>55102</t>
  </si>
  <si>
    <t>Bisexual</t>
  </si>
  <si>
    <t>Early career educator (0-5 years)</t>
  </si>
  <si>
    <t>Patrick</t>
  </si>
  <si>
    <t>Crabtree</t>
  </si>
  <si>
    <t>gae.president.retired@gmail.com</t>
  </si>
  <si>
    <t>Kosher, if not available, vegan is fine.</t>
  </si>
  <si>
    <t>770.402.3820</t>
  </si>
  <si>
    <t>Mary Crabtree</t>
  </si>
  <si>
    <t>210-520-6847</t>
  </si>
  <si>
    <t>Crabtree, Patrick</t>
  </si>
  <si>
    <t>118 Abrams St.</t>
  </si>
  <si>
    <t>Mobile</t>
  </si>
  <si>
    <t>Alabama</t>
  </si>
  <si>
    <t>AL</t>
  </si>
  <si>
    <t>36607</t>
  </si>
  <si>
    <t>Gay</t>
  </si>
  <si>
    <t>Veteran (20-29 years)</t>
  </si>
  <si>
    <t>Tangelica</t>
  </si>
  <si>
    <t>Duplessis</t>
  </si>
  <si>
    <t>tangelica@hotmail.com</t>
  </si>
  <si>
    <t>Lawrence Education Association</t>
  </si>
  <si>
    <t>Renae Hull</t>
  </si>
  <si>
    <t>renaehull@msdlt.k12.in.us</t>
  </si>
  <si>
    <t>3176127047</t>
  </si>
  <si>
    <t>Ronald Duplessis</t>
  </si>
  <si>
    <t>317-670-5865</t>
  </si>
  <si>
    <t>Duplessis, Tangelica</t>
  </si>
  <si>
    <t>13042 Broncos Drive</t>
  </si>
  <si>
    <t>Fishers</t>
  </si>
  <si>
    <t>Indiana</t>
  </si>
  <si>
    <t>IN</t>
  </si>
  <si>
    <t>46037</t>
  </si>
  <si>
    <t>Matt</t>
  </si>
  <si>
    <t>Fargen</t>
  </si>
  <si>
    <t>mfargen@psea.org</t>
  </si>
  <si>
    <t>I would like to room with Linda Torres.</t>
  </si>
  <si>
    <t>PSEA-SO</t>
  </si>
  <si>
    <t>(717)877-4511</t>
  </si>
  <si>
    <t>Linda Torres</t>
  </si>
  <si>
    <t>717-799-1881</t>
  </si>
  <si>
    <t>Fargen, Matt</t>
  </si>
  <si>
    <t>1183 Suffolk Drive</t>
  </si>
  <si>
    <t>Lititz</t>
  </si>
  <si>
    <t>Pennsylvania</t>
  </si>
  <si>
    <t>17543</t>
  </si>
  <si>
    <t>Whittney</t>
  </si>
  <si>
    <t>Gaines</t>
  </si>
  <si>
    <t>gainesw@bcsc.k12.in.us</t>
  </si>
  <si>
    <t>No</t>
  </si>
  <si>
    <t>Columbus Educators Association</t>
  </si>
  <si>
    <t>Mark Newell</t>
  </si>
  <si>
    <t>newellm@bcsc.k12.in.us</t>
  </si>
  <si>
    <t>3179031685</t>
  </si>
  <si>
    <t>Chris Tungate</t>
  </si>
  <si>
    <t>812-371-9461</t>
  </si>
  <si>
    <t>Gaines, Whittney</t>
  </si>
  <si>
    <t>1104 Beal Court</t>
  </si>
  <si>
    <t>Indianapolis</t>
  </si>
  <si>
    <t>46217</t>
  </si>
  <si>
    <t>Chekesha</t>
  </si>
  <si>
    <t>George</t>
  </si>
  <si>
    <t>ms.ross2009@gmail.com</t>
  </si>
  <si>
    <t>909-239-8566</t>
  </si>
  <si>
    <t>Marques Ross</t>
  </si>
  <si>
    <t>909-714-1022</t>
  </si>
  <si>
    <t>George, Chekesha</t>
  </si>
  <si>
    <t>24691 Acadia Dr</t>
  </si>
  <si>
    <t>Corona</t>
  </si>
  <si>
    <t>92883-1610</t>
  </si>
  <si>
    <t>Not Applicable</t>
  </si>
  <si>
    <t>Amy</t>
  </si>
  <si>
    <t>Graber</t>
  </si>
  <si>
    <t>amygraber@rocketmail.com</t>
  </si>
  <si>
    <t>6142968663</t>
  </si>
  <si>
    <t>Daniel Graber</t>
  </si>
  <si>
    <t>614-296-5553</t>
  </si>
  <si>
    <t>Graber, Amy</t>
  </si>
  <si>
    <t>5871 Harvest Oak Dr</t>
  </si>
  <si>
    <t>Dublin</t>
  </si>
  <si>
    <t>43017</t>
  </si>
  <si>
    <t>Self-Modification</t>
  </si>
  <si>
    <t>Karina</t>
  </si>
  <si>
    <t>Guerrero</t>
  </si>
  <si>
    <t>karinagee1101@gmail.com</t>
  </si>
  <si>
    <t>California Teachers Association - Service Center One</t>
  </si>
  <si>
    <t>Aisha Blanchard-Young</t>
  </si>
  <si>
    <t>ABlanchard-Young@cta.org</t>
  </si>
  <si>
    <t>9097326826</t>
  </si>
  <si>
    <t>Genadio Pulido</t>
  </si>
  <si>
    <t>909-837-5373</t>
  </si>
  <si>
    <t>Guerrero, Karina</t>
  </si>
  <si>
    <t>16742 Meridian Way</t>
  </si>
  <si>
    <t>Fontana</t>
  </si>
  <si>
    <t>92336</t>
  </si>
  <si>
    <t>Rachel</t>
  </si>
  <si>
    <t>Ham</t>
  </si>
  <si>
    <t>rainbowz1970@gmail.com</t>
  </si>
  <si>
    <t>7602202305</t>
  </si>
  <si>
    <t>James Ham</t>
  </si>
  <si>
    <t>760-792-4625</t>
  </si>
  <si>
    <t>Ham, Rachel</t>
  </si>
  <si>
    <t>27912 Rimrock Rd</t>
  </si>
  <si>
    <t>Barstow</t>
  </si>
  <si>
    <t>92311</t>
  </si>
  <si>
    <t>Queer</t>
  </si>
  <si>
    <t>Adia</t>
  </si>
  <si>
    <t>Hoag</t>
  </si>
  <si>
    <t>ahoag@cta.org</t>
  </si>
  <si>
    <t>no shellfish (lobster &amp; crab)aspirin</t>
  </si>
  <si>
    <t>4082508388</t>
  </si>
  <si>
    <t>Alexis Hoag-Fordjour</t>
  </si>
  <si>
    <t>203-645-4918</t>
  </si>
  <si>
    <t>Hoag, Adia</t>
  </si>
  <si>
    <t>4810 Harwood Road_x000D_
suite 100</t>
  </si>
  <si>
    <t>4810 Harwood Road</t>
  </si>
  <si>
    <t>San Jose</t>
  </si>
  <si>
    <t>95124</t>
  </si>
  <si>
    <t>Ellen</t>
  </si>
  <si>
    <t>Holmes</t>
  </si>
  <si>
    <t>Eholmes@nea.org</t>
  </si>
  <si>
    <t>2076605589</t>
  </si>
  <si>
    <t>KELLY A HOLMES</t>
  </si>
  <si>
    <t>207-660-5590</t>
  </si>
  <si>
    <t>Holmes, Ellen</t>
  </si>
  <si>
    <t>3 Canaan Road_x000D_
2875 North Palermo Road</t>
  </si>
  <si>
    <t>3 Canaan Road</t>
  </si>
  <si>
    <t>Pittsfield</t>
  </si>
  <si>
    <t>maine</t>
  </si>
  <si>
    <t>04967</t>
  </si>
  <si>
    <t>Other</t>
  </si>
  <si>
    <t>Albert</t>
  </si>
  <si>
    <t>Jones</t>
  </si>
  <si>
    <t>aljones@mseanea.org</t>
  </si>
  <si>
    <t>3017411532</t>
  </si>
  <si>
    <t>Courtland Thomas</t>
  </si>
  <si>
    <t>803-404-0401</t>
  </si>
  <si>
    <t>Jones, Albert</t>
  </si>
  <si>
    <t>600 Fairmont Drive_x000D_
#401</t>
  </si>
  <si>
    <t>600 Fairmont Drive</t>
  </si>
  <si>
    <t>Bowie</t>
  </si>
  <si>
    <t>Maryland</t>
  </si>
  <si>
    <t>MD</t>
  </si>
  <si>
    <t>20716</t>
  </si>
  <si>
    <t>Linna</t>
  </si>
  <si>
    <t>Jordan</t>
  </si>
  <si>
    <t>hilliardeapres@gmail.com</t>
  </si>
  <si>
    <t>6146784312</t>
  </si>
  <si>
    <t>Thomas Jordan</t>
  </si>
  <si>
    <t>614-535-7219</t>
  </si>
  <si>
    <t>Jordan, Linna</t>
  </si>
  <si>
    <t>5935 OH 56 SE</t>
  </si>
  <si>
    <t>London</t>
  </si>
  <si>
    <t>43140</t>
  </si>
  <si>
    <t>Omar</t>
  </si>
  <si>
    <t>Joseph</t>
  </si>
  <si>
    <t>ojoseph@cta.org</t>
  </si>
  <si>
    <t>Prefer corner room on high floor with nice view</t>
  </si>
  <si>
    <t>Teachers Association of Paramount</t>
  </si>
  <si>
    <t>4243562549</t>
  </si>
  <si>
    <t>Stephanie Joseph</t>
  </si>
  <si>
    <t>310-701-7434</t>
  </si>
  <si>
    <t>Joseph, Omar</t>
  </si>
  <si>
    <t>10941 Exposition Blvd</t>
  </si>
  <si>
    <t>Los Angeles</t>
  </si>
  <si>
    <t>90064</t>
  </si>
  <si>
    <t>Therese</t>
  </si>
  <si>
    <t>Kisling</t>
  </si>
  <si>
    <t>omeara.therese@gmail.com</t>
  </si>
  <si>
    <t>St Paul Federation of Educators Local 28</t>
  </si>
  <si>
    <t>Leah VanDassor</t>
  </si>
  <si>
    <t>President@spfe28.org</t>
  </si>
  <si>
    <t>7637424805</t>
  </si>
  <si>
    <t>Vanessa Kisling</t>
  </si>
  <si>
    <t>612-751-8486</t>
  </si>
  <si>
    <t>Kisling, Therese</t>
  </si>
  <si>
    <t>2014 Pleasant View Dr</t>
  </si>
  <si>
    <t>New Brighton</t>
  </si>
  <si>
    <t>55112</t>
  </si>
  <si>
    <t>Lesbian</t>
  </si>
  <si>
    <t>Kelli</t>
  </si>
  <si>
    <t>Litterer</t>
  </si>
  <si>
    <t>Kelli_litterer@mail.com</t>
  </si>
  <si>
    <t>Litterer, Kelli</t>
  </si>
  <si>
    <t>kmedina@nea.org</t>
  </si>
  <si>
    <t>Medina</t>
  </si>
  <si>
    <t>KMEDINA@NEA.ORG</t>
  </si>
  <si>
    <t>NEA</t>
  </si>
  <si>
    <t>7712197785</t>
  </si>
  <si>
    <t>Karla Medina</t>
  </si>
  <si>
    <t>771-219-7785</t>
  </si>
  <si>
    <t>Medina, Karla</t>
  </si>
  <si>
    <t>1201 16th Street NW, Suite 310</t>
  </si>
  <si>
    <t>Washington</t>
  </si>
  <si>
    <t>District of Columbia</t>
  </si>
  <si>
    <t>DC</t>
  </si>
  <si>
    <t>20036</t>
  </si>
  <si>
    <t>Veteran (40+ years)</t>
  </si>
  <si>
    <t>Kristina</t>
  </si>
  <si>
    <t>Newton</t>
  </si>
  <si>
    <t>kristinaxnewton@gmail.com</t>
  </si>
  <si>
    <t>Feather free bedding please</t>
  </si>
  <si>
    <t>+1 614-403-4518</t>
  </si>
  <si>
    <t>Roseann Newton</t>
  </si>
  <si>
    <t>614-403-5591</t>
  </si>
  <si>
    <t>Newton, Kristina</t>
  </si>
  <si>
    <t>5357 Cypress Chase</t>
  </si>
  <si>
    <t>Columbus</t>
  </si>
  <si>
    <t>43228</t>
  </si>
  <si>
    <t>Lateena</t>
  </si>
  <si>
    <t>Pettis</t>
  </si>
  <si>
    <t>lmpettis@elkhart.k12.in.us</t>
  </si>
  <si>
    <t>574-338-7741</t>
  </si>
  <si>
    <t>Adrian Pettis Sr.</t>
  </si>
  <si>
    <t>317-964-1793</t>
  </si>
  <si>
    <t>Pettis, Lateena</t>
  </si>
  <si>
    <t>23255 Greenleaf Blvd</t>
  </si>
  <si>
    <t>Elkhart</t>
  </si>
  <si>
    <t>46514</t>
  </si>
  <si>
    <t>Samantha</t>
  </si>
  <si>
    <t>Rini</t>
  </si>
  <si>
    <t>Samantha.Rini@nysut.org</t>
  </si>
  <si>
    <t>Celiac's Disease- no gluten</t>
  </si>
  <si>
    <t>5189299077</t>
  </si>
  <si>
    <t>William Beaton</t>
  </si>
  <si>
    <t>518-929-9077</t>
  </si>
  <si>
    <t>Rini, Samantha</t>
  </si>
  <si>
    <t>244 McCafferty Rd</t>
  </si>
  <si>
    <t>Greenville</t>
  </si>
  <si>
    <t>New York</t>
  </si>
  <si>
    <t>NY</t>
  </si>
  <si>
    <t>12083</t>
  </si>
  <si>
    <t>Pansexual</t>
  </si>
  <si>
    <t>Gender Queer</t>
  </si>
  <si>
    <t>Bekah</t>
  </si>
  <si>
    <t>Saxon</t>
  </si>
  <si>
    <t>bekahs@cea.org</t>
  </si>
  <si>
    <t>14344094231</t>
  </si>
  <si>
    <t>Charlene Green</t>
  </si>
  <si>
    <t>434-409-8656</t>
  </si>
  <si>
    <t>Saxon, Bekah</t>
  </si>
  <si>
    <t>995 Elm St</t>
  </si>
  <si>
    <t>New Haven</t>
  </si>
  <si>
    <t>Connecticut</t>
  </si>
  <si>
    <t>CT</t>
  </si>
  <si>
    <t>06511</t>
  </si>
  <si>
    <t>Antoinette</t>
  </si>
  <si>
    <t>Smith</t>
  </si>
  <si>
    <t>Serviceteacher@gmail.com</t>
  </si>
  <si>
    <t>Highest floor close to elevator</t>
  </si>
  <si>
    <t>4045398660</t>
  </si>
  <si>
    <t>Sara Shields</t>
  </si>
  <si>
    <t>404-759-3078</t>
  </si>
  <si>
    <t>Smith, Antoinette</t>
  </si>
  <si>
    <t>90 Katelen Ct</t>
  </si>
  <si>
    <t>Covington</t>
  </si>
  <si>
    <t>30016</t>
  </si>
  <si>
    <t>DIANA</t>
  </si>
  <si>
    <t>SMITH</t>
  </si>
  <si>
    <t>ladyoffaith04@aol.com</t>
  </si>
  <si>
    <t>17652717634</t>
  </si>
  <si>
    <t>Alonzo Smith</t>
  </si>
  <si>
    <t>765-271-7818</t>
  </si>
  <si>
    <t>SMITH, DIANA</t>
  </si>
  <si>
    <t>907 S Goyer Rd</t>
  </si>
  <si>
    <t>KOKOMO</t>
  </si>
  <si>
    <t>46901</t>
  </si>
  <si>
    <t>Karen</t>
  </si>
  <si>
    <t>Solheim</t>
  </si>
  <si>
    <t>gae.retired.karensolheim@gmail.com</t>
  </si>
  <si>
    <t>I understand that I will be responsible for hotel cost for arriving on Sunday, January 11.  I will most likely use points to cover the cost of this night.</t>
  </si>
  <si>
    <t>I am a gluten-free vegetarian.  I do eat dairy (including cheese), but I do not eat any kind of meat (including fish, seafood, and poultry).</t>
  </si>
  <si>
    <t>Georgia Association of Educators--Retired</t>
  </si>
  <si>
    <t>706.202.75157</t>
  </si>
  <si>
    <t>Marcia Young</t>
  </si>
  <si>
    <t>770-868-6646</t>
  </si>
  <si>
    <t>Solheim, Karen</t>
  </si>
  <si>
    <t>PO Box 800</t>
  </si>
  <si>
    <t>Bogart</t>
  </si>
  <si>
    <t>30622</t>
  </si>
  <si>
    <t>Danette</t>
  </si>
  <si>
    <t>Stokes</t>
  </si>
  <si>
    <t>Dmkstokes5@gmail.com</t>
  </si>
  <si>
    <t>NA</t>
  </si>
  <si>
    <t>United Education Association</t>
  </si>
  <si>
    <t>Danette Stokes</t>
  </si>
  <si>
    <t>dmkstokes5@gmail.com</t>
  </si>
  <si>
    <t>901-601-6553</t>
  </si>
  <si>
    <t>Dylan Bledsoe</t>
  </si>
  <si>
    <t>901-672-0432</t>
  </si>
  <si>
    <t>Stokes, Danette</t>
  </si>
  <si>
    <t>6639 Mayberry Lane</t>
  </si>
  <si>
    <t>Southaven</t>
  </si>
  <si>
    <t>Mississippi</t>
  </si>
  <si>
    <t>MS</t>
  </si>
  <si>
    <t>38672</t>
  </si>
  <si>
    <t>Rita</t>
  </si>
  <si>
    <t>Taylor</t>
  </si>
  <si>
    <t>Rtaylor@ista-in.org</t>
  </si>
  <si>
    <t>Severe fruit allergy</t>
  </si>
  <si>
    <t>8124997625</t>
  </si>
  <si>
    <t>Greg Cromwell</t>
  </si>
  <si>
    <t>973-438-0936</t>
  </si>
  <si>
    <t>Taylor, Rita</t>
  </si>
  <si>
    <t>2831 Sandee Acres Court</t>
  </si>
  <si>
    <t>Evansville</t>
  </si>
  <si>
    <t>47714</t>
  </si>
  <si>
    <t>Visual</t>
  </si>
  <si>
    <t>Linda</t>
  </si>
  <si>
    <t>Torres</t>
  </si>
  <si>
    <t>ltorres@psea.org</t>
  </si>
  <si>
    <t>Matthew Fargen</t>
  </si>
  <si>
    <t>717-877-4511</t>
  </si>
  <si>
    <t>Torres, Linda</t>
  </si>
  <si>
    <t>PA</t>
  </si>
  <si>
    <t>Greylor</t>
  </si>
  <si>
    <t>Walston</t>
  </si>
  <si>
    <t>gwalston@mea.org</t>
  </si>
  <si>
    <t>fish (shellfish is ok)</t>
  </si>
  <si>
    <t>3172941600</t>
  </si>
  <si>
    <t>Betty Brown</t>
  </si>
  <si>
    <t>317-319-3319</t>
  </si>
  <si>
    <t>Walston, Greylor</t>
  </si>
  <si>
    <t>122 Shephard Street</t>
  </si>
  <si>
    <t>Lansing</t>
  </si>
  <si>
    <t>Michigan</t>
  </si>
  <si>
    <t>MI</t>
  </si>
  <si>
    <t>48912</t>
  </si>
  <si>
    <t>Scott</t>
  </si>
  <si>
    <t>Warrow</t>
  </si>
  <si>
    <t>SWarrow@mea.org</t>
  </si>
  <si>
    <t>Audio</t>
  </si>
  <si>
    <t>South Oakland Michighan Education Associaiton</t>
  </si>
  <si>
    <t>Mary Blair</t>
  </si>
  <si>
    <t>MBlair@mea.org</t>
  </si>
  <si>
    <t>248-506-3245</t>
  </si>
  <si>
    <t>Scott Warrow</t>
  </si>
  <si>
    <t>248-894-5722</t>
  </si>
  <si>
    <t>Warrow, Scott</t>
  </si>
  <si>
    <t>26756 Wyoming Rd</t>
  </si>
  <si>
    <t>Huntington Woods</t>
  </si>
  <si>
    <t>48070</t>
  </si>
  <si>
    <t>Native American/Alaska Native</t>
  </si>
  <si>
    <t>Planner Registration</t>
  </si>
  <si>
    <t>Chassidy</t>
  </si>
  <si>
    <t>Wilkerson</t>
  </si>
  <si>
    <t>chasswilkerson57@hotmail.com</t>
  </si>
  <si>
    <t>Handicapped room</t>
  </si>
  <si>
    <t>Metropolitan School District of Lawrence Township</t>
  </si>
  <si>
    <t>Carla Johnson</t>
  </si>
  <si>
    <t>Carlajohnson@msdlt.k12.in.us</t>
  </si>
  <si>
    <t>3176006324</t>
  </si>
  <si>
    <t>Chassidy L Wilkerson</t>
  </si>
  <si>
    <t>317-600-6324</t>
  </si>
  <si>
    <t>Wilkerson, Chassidy</t>
  </si>
  <si>
    <t>5679 Cheval Lane_x000D_
Home</t>
  </si>
  <si>
    <t>5679 Cheval Lane</t>
  </si>
  <si>
    <t>INDIANAPOLIS IN</t>
  </si>
  <si>
    <t>In</t>
  </si>
  <si>
    <t>46235</t>
  </si>
  <si>
    <t>Last Registration Date</t>
  </si>
  <si>
    <t>2025, Week 43</t>
  </si>
  <si>
    <t>2025, Week 44</t>
  </si>
  <si>
    <t>2025, Week 45</t>
  </si>
  <si>
    <t>2025, Week 46</t>
  </si>
  <si>
    <t>2025, Week 47</t>
  </si>
  <si>
    <t>2025, Week 49</t>
  </si>
  <si>
    <t>2025, Week 50</t>
  </si>
  <si>
    <t>2025, Week 51</t>
  </si>
  <si>
    <t>2026, Week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</si>
</sst>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s>
  <fonts count="14" x14ac:knownFonts="1">
    <font>
      <sz val="10"/>
      <color theme="1"/>
      <name val="Arial"/>
      <family val="2"/>
    </font>
    <font>
      <u/>
      <sz val="10"/>
      <color rgb="FF0000FF"/>
      <name val="Calibri"/>
      <family val="2"/>
    </font>
    <font>
      <b/>
      <sz val="10"/>
      <color theme="1"/>
      <name val="Calibri"/>
      <family val="2"/>
    </font>
    <font>
      <b/>
      <sz val="12"/>
      <color theme="1"/>
      <name val="Calibri"/>
      <family val="2"/>
    </font>
    <font>
      <sz val="10"/>
      <color theme="1"/>
      <name val="Calibri"/>
      <family val="2"/>
    </font>
    <font>
      <b/>
      <sz val="11"/>
      <color theme="1"/>
      <name val="Calibri"/>
      <family val="2"/>
    </font>
    <font>
      <b/>
      <sz val="14"/>
      <color theme="1"/>
      <name val="Calibri"/>
      <family val="2"/>
    </font>
    <font>
      <sz val="12"/>
      <color theme="1"/>
      <name val="Calibri"/>
      <family val="2"/>
    </font>
    <font>
      <u/>
      <sz val="12"/>
      <color rgb="FF0000FF"/>
      <name val="Calibri"/>
      <family val="2"/>
    </font>
    <font>
      <b/>
      <sz val="18"/>
      <color theme="1"/>
      <name val="Calibri"/>
      <family val="2"/>
    </font>
    <font>
      <sz val="10"/>
      <color theme="1"/>
      <name val="Arial"/>
      <family val="2"/>
    </font>
    <font>
      <b/>
      <sz val="13"/>
      <color theme="1"/>
      <name val="Calibri"/>
      <family val="2"/>
    </font>
    <font>
      <u/>
      <sz val="10"/>
      <color rgb="FF0000FF"/>
      <name val="Arial"/>
      <family val="2"/>
    </font>
    <font>
      <sz val="12"/>
      <color theme="1"/>
      <name val="Calibri"/>
    </font>
  </fonts>
  <fills count="5">
    <fill>
      <patternFill patternType="none"/>
    </fill>
    <fill>
      <patternFill patternType="gray125"/>
    </fill>
    <fill>
      <patternFill patternType="solid">
        <fgColor rgb="FFEDEDED"/>
        <bgColor indexed="64"/>
      </patternFill>
    </fill>
    <fill>
      <patternFill patternType="solid">
        <fgColor rgb="FFD9D9D9"/>
        <bgColor indexed="64"/>
      </patternFill>
    </fill>
    <fill>
      <patternFill patternType="solid">
        <fgColor rgb="FFF2F2F2"/>
        <bgColor indexed="64"/>
      </patternFill>
    </fill>
  </fills>
  <borders count="5">
    <border>
      <left/>
      <right/>
      <top/>
      <bottom/>
      <diagonal/>
    </border>
    <border>
      <left/>
      <right/>
      <top style="thin">
        <color auto="1"/>
      </top>
      <bottom style="thin">
        <color auto="1"/>
      </bottom>
      <diagonal/>
    </border>
    <border>
      <left/>
      <right/>
      <top/>
      <bottom style="thin">
        <color auto="1"/>
      </bottom>
      <diagonal/>
    </border>
    <border>
      <left/>
      <right/>
      <top/>
      <bottom style="thin">
        <color theme="1" tint="0.49995422223578601"/>
      </bottom>
      <diagonal/>
    </border>
    <border>
      <left/>
      <right/>
      <top style="thin">
        <color auto="1"/>
      </top>
      <bottom/>
      <diagonal/>
    </border>
  </borders>
  <cellStyleXfs count="6">
    <xf numFmtId="0" fontId="0" fillId="0" borderId="0"/>
    <xf numFmtId="9" fontId="10" fillId="0" borderId="0" applyFont="0" applyFill="0" applyBorder="0" applyAlignment="0" applyProtection="0"/>
    <xf numFmtId="44" fontId="10" fillId="0" borderId="0" applyFont="0" applyFill="0" applyBorder="0" applyAlignment="0" applyProtection="0"/>
    <xf numFmtId="42" fontId="10" fillId="0" borderId="0" applyFont="0" applyFill="0" applyBorder="0" applyAlignment="0" applyProtection="0"/>
    <xf numFmtId="43" fontId="10" fillId="0" borderId="0" applyFont="0" applyFill="0" applyBorder="0" applyAlignment="0" applyProtection="0"/>
    <xf numFmtId="41" fontId="10" fillId="0" borderId="0" applyFont="0" applyFill="0" applyBorder="0" applyAlignment="0" applyProtection="0"/>
  </cellStyleXfs>
  <cellXfs count="33">
    <xf numFmtId="0" fontId="0" fillId="0" borderId="0" xfId="0"/>
    <xf numFmtId="0" fontId="12" fillId="0" borderId="0" xfId="0" applyFont="1"/>
    <xf numFmtId="0" fontId="9" fillId="0" borderId="0" xfId="0" applyFont="1" applyAlignment="1">
      <alignment vertical="center"/>
    </xf>
    <xf numFmtId="49" fontId="7" fillId="0" borderId="0" xfId="0" applyNumberFormat="1" applyFont="1" applyAlignment="1">
      <alignment wrapText="1"/>
    </xf>
    <xf numFmtId="3" fontId="7" fillId="0" borderId="0" xfId="0" applyNumberFormat="1" applyFont="1"/>
    <xf numFmtId="49" fontId="7" fillId="2" borderId="0" xfId="0" applyNumberFormat="1" applyFont="1" applyFill="1" applyAlignment="1">
      <alignment wrapText="1"/>
    </xf>
    <xf numFmtId="3" fontId="7" fillId="2" borderId="0" xfId="0" applyNumberFormat="1" applyFont="1" applyFill="1"/>
    <xf numFmtId="0" fontId="11" fillId="0" borderId="1" xfId="0" applyFont="1" applyBorder="1" applyAlignment="1">
      <alignment vertical="center" wrapText="1"/>
    </xf>
    <xf numFmtId="0" fontId="9" fillId="0" borderId="2" xfId="0" applyFont="1" applyBorder="1" applyAlignment="1">
      <alignment vertical="center"/>
    </xf>
    <xf numFmtId="0" fontId="9" fillId="0" borderId="3" xfId="0" applyFont="1" applyBorder="1" applyAlignment="1">
      <alignment vertical="center"/>
    </xf>
    <xf numFmtId="22" fontId="7" fillId="0" borderId="0" xfId="0" applyNumberFormat="1" applyFont="1"/>
    <xf numFmtId="14" fontId="7" fillId="0" borderId="0" xfId="0" applyNumberFormat="1" applyFont="1"/>
    <xf numFmtId="49" fontId="8" fillId="0" borderId="0" xfId="0" applyNumberFormat="1" applyFont="1" applyAlignment="1">
      <alignment wrapText="1"/>
    </xf>
    <xf numFmtId="22" fontId="7" fillId="2" borderId="0" xfId="0" applyNumberFormat="1" applyFont="1" applyFill="1"/>
    <xf numFmtId="14" fontId="7" fillId="2" borderId="0" xfId="0" applyNumberFormat="1" applyFont="1" applyFill="1"/>
    <xf numFmtId="49" fontId="8" fillId="2" borderId="0" xfId="0" applyNumberFormat="1" applyFont="1" applyFill="1" applyAlignment="1">
      <alignment wrapText="1"/>
    </xf>
    <xf numFmtId="49" fontId="7" fillId="0" borderId="0" xfId="0" quotePrefix="1" applyNumberFormat="1" applyFont="1" applyAlignment="1">
      <alignment wrapText="1"/>
    </xf>
    <xf numFmtId="0" fontId="5" fillId="4" borderId="4" xfId="0" applyFont="1" applyFill="1" applyBorder="1" applyAlignment="1">
      <alignment horizontal="right" vertical="center" wrapText="1"/>
    </xf>
    <xf numFmtId="0" fontId="4" fillId="0" borderId="4" xfId="0" applyFont="1" applyBorder="1" applyAlignment="1">
      <alignment horizontal="left" vertical="center" wrapText="1"/>
    </xf>
    <xf numFmtId="0" fontId="5" fillId="4" borderId="0" xfId="0" applyFont="1" applyFill="1" applyAlignment="1">
      <alignment horizontal="right" vertical="center" wrapText="1"/>
    </xf>
    <xf numFmtId="0" fontId="4" fillId="0" borderId="0" xfId="0" applyFont="1" applyAlignment="1">
      <alignment horizontal="left" vertical="center" wrapText="1"/>
    </xf>
    <xf numFmtId="0" fontId="2" fillId="0" borderId="4" xfId="0" applyFont="1" applyBorder="1" applyAlignment="1">
      <alignment horizontal="left" vertical="center" wrapText="1"/>
    </xf>
    <xf numFmtId="0" fontId="1" fillId="0" borderId="4" xfId="0" applyFont="1" applyBorder="1" applyAlignment="1">
      <alignment horizontal="right" vertical="center"/>
    </xf>
    <xf numFmtId="0" fontId="2" fillId="0" borderId="0" xfId="0" applyFont="1" applyAlignment="1">
      <alignment horizontal="left" vertical="center" wrapText="1"/>
    </xf>
    <xf numFmtId="0" fontId="1" fillId="0" borderId="0" xfId="0" applyFont="1" applyAlignment="1">
      <alignment horizontal="right" vertical="center"/>
    </xf>
    <xf numFmtId="0" fontId="13" fillId="0" borderId="0" xfId="0" pivotButton="1" applyFont="1"/>
    <xf numFmtId="0" fontId="13" fillId="0" borderId="0" xfId="0" applyFont="1"/>
    <xf numFmtId="3" fontId="13" fillId="0" borderId="0" xfId="0" applyNumberFormat="1" applyFont="1"/>
    <xf numFmtId="164" fontId="13" fillId="0" borderId="0" xfId="0" pivotButton="1" applyNumberFormat="1" applyFont="1"/>
    <xf numFmtId="164" fontId="13" fillId="0" borderId="0" xfId="0" applyNumberFormat="1" applyFont="1"/>
    <xf numFmtId="0" fontId="6" fillId="3" borderId="2" xfId="0" applyFont="1" applyFill="1" applyBorder="1" applyAlignment="1">
      <alignment horizontal="center" vertical="center" wrapText="1"/>
    </xf>
    <xf numFmtId="0" fontId="0" fillId="0" borderId="2" xfId="0" applyBorder="1"/>
    <xf numFmtId="0" fontId="3" fillId="3" borderId="2" xfId="0" applyFont="1" applyFill="1" applyBorder="1" applyAlignment="1">
      <alignment horizontal="left" vertical="center" wrapText="1"/>
    </xf>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12">
    <dxf>
      <font>
        <sz val="12"/>
        <name val="Calibri"/>
      </font>
    </dxf>
    <dxf>
      <numFmt numFmtId="164" formatCode="0.0%;;"/>
    </dxf>
    <dxf>
      <font>
        <sz val="12"/>
        <name val="Calibri"/>
      </font>
    </dxf>
    <dxf>
      <font>
        <sz val="12"/>
        <name val="Calibri"/>
      </font>
    </dxf>
    <dxf>
      <numFmt numFmtId="164" formatCode="0.0%;;"/>
    </dxf>
    <dxf>
      <font>
        <sz val="12"/>
        <name val="Calibri"/>
      </font>
    </dxf>
    <dxf>
      <font>
        <sz val="12"/>
        <name val="Calibri"/>
      </font>
    </dxf>
    <dxf>
      <numFmt numFmtId="164" formatCode="0.0%;;"/>
    </dxf>
    <dxf>
      <font>
        <sz val="12"/>
        <name val="Calibri"/>
      </font>
    </dxf>
    <dxf>
      <numFmt numFmtId="164" formatCode="0.0%;;"/>
    </dxf>
    <dxf>
      <font>
        <sz val="12"/>
        <name val="Calibri"/>
      </font>
    </dxf>
    <dxf>
      <font>
        <sz val="12"/>
        <name val="Calibri"/>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3.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4.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lgn="ctr">
              <a:defRPr/>
            </a:pPr>
            <a:r>
              <a:rPr lang="en-US" sz="1200" b="1" u="none" baseline="0">
                <a:latin typeface="Calibri"/>
                <a:ea typeface="Calibri"/>
                <a:cs typeface="Calibri"/>
              </a:rPr>
              <a:t>Registration Trend</a:t>
            </a:r>
          </a:p>
        </c:rich>
      </c:tx>
      <c:overlay val="0"/>
      <c:spPr>
        <a:noFill/>
        <a:ln>
          <a:noFill/>
        </a:ln>
      </c:spPr>
    </c:title>
    <c:autoTitleDeleted val="0"/>
    <c:plotArea>
      <c:layout/>
      <c:lineChart>
        <c:grouping val="standard"/>
        <c:varyColors val="0"/>
        <c:ser>
          <c:idx val="0"/>
          <c:order val="0"/>
          <c:cat>
            <c:strRef>
              <c:f>'Registration Trend'!$A$39:$A$47</c:f>
              <c:strCache>
                <c:ptCount val="9"/>
                <c:pt idx="0">
                  <c:v>2025, Week 43</c:v>
                </c:pt>
                <c:pt idx="1">
                  <c:v>2025, Week 44</c:v>
                </c:pt>
                <c:pt idx="2">
                  <c:v>2025, Week 45</c:v>
                </c:pt>
                <c:pt idx="3">
                  <c:v>2025, Week 46</c:v>
                </c:pt>
                <c:pt idx="4">
                  <c:v>2025, Week 47</c:v>
                </c:pt>
                <c:pt idx="5">
                  <c:v>2025, Week 49</c:v>
                </c:pt>
                <c:pt idx="6">
                  <c:v>2025, Week 50</c:v>
                </c:pt>
                <c:pt idx="7">
                  <c:v>2025, Week 51</c:v>
                </c:pt>
                <c:pt idx="8">
                  <c:v>2026, Week 02</c:v>
                </c:pt>
              </c:strCache>
            </c:strRef>
          </c:cat>
          <c:val>
            <c:numRef>
              <c:f>'Registration Trend'!$B$39:$B$47</c:f>
              <c:numCache>
                <c:formatCode>#,##0</c:formatCode>
                <c:ptCount val="9"/>
                <c:pt idx="0">
                  <c:v>2</c:v>
                </c:pt>
                <c:pt idx="1">
                  <c:v>4</c:v>
                </c:pt>
                <c:pt idx="2">
                  <c:v>2</c:v>
                </c:pt>
                <c:pt idx="3">
                  <c:v>1</c:v>
                </c:pt>
                <c:pt idx="4">
                  <c:v>1</c:v>
                </c:pt>
                <c:pt idx="5">
                  <c:v>9</c:v>
                </c:pt>
                <c:pt idx="6">
                  <c:v>2</c:v>
                </c:pt>
                <c:pt idx="7">
                  <c:v>11</c:v>
                </c:pt>
                <c:pt idx="8">
                  <c:v>3</c:v>
                </c:pt>
              </c:numCache>
            </c:numRef>
          </c:val>
          <c:smooth val="0"/>
          <c:extLst>
            <c:ext xmlns:c16="http://schemas.microsoft.com/office/drawing/2014/chart" uri="{C3380CC4-5D6E-409C-BE32-E72D297353CC}">
              <c16:uniqueId val="{00000000-ACF2-4752-A2CF-6C762CD64CDF}"/>
            </c:ext>
          </c:extLst>
        </c:ser>
        <c:dLbls>
          <c:showLegendKey val="0"/>
          <c:showVal val="0"/>
          <c:showCatName val="0"/>
          <c:showSerName val="0"/>
          <c:showPercent val="0"/>
          <c:showBubbleSize val="0"/>
        </c:dLbls>
        <c:marker val="1"/>
        <c:smooth val="0"/>
        <c:axId val="435824805"/>
        <c:axId val="1010065041"/>
      </c:lineChart>
      <c:catAx>
        <c:axId val="435824805"/>
        <c:scaling>
          <c:orientation val="minMax"/>
        </c:scaling>
        <c:delete val="0"/>
        <c:axPos val="b"/>
        <c:title>
          <c:tx>
            <c:rich>
              <a:bodyPr rot="0" vert="horz"/>
              <a:lstStyle/>
              <a:p>
                <a:pPr algn="ctr">
                  <a:defRPr/>
                </a:pPr>
                <a:r>
                  <a:rPr lang="en-US" sz="1200" u="none" baseline="0">
                    <a:latin typeface="Calibri"/>
                    <a:ea typeface="Calibri"/>
                    <a:cs typeface="Calibri"/>
                  </a:rPr>
                  <a:t>Last Registration Date</a:t>
                </a:r>
              </a:p>
            </c:rich>
          </c:tx>
          <c:overlay val="0"/>
          <c:spPr>
            <a:noFill/>
            <a:ln>
              <a:noFill/>
            </a:ln>
          </c:spPr>
        </c:title>
        <c:numFmt formatCode="General" sourceLinked="1"/>
        <c:majorTickMark val="out"/>
        <c:minorTickMark val="none"/>
        <c:tickLblPos val="low"/>
        <c:txPr>
          <a:bodyPr/>
          <a:lstStyle/>
          <a:p>
            <a:pPr>
              <a:defRPr lang="en-US" sz="1200" u="none" baseline="0">
                <a:latin typeface="Calibri"/>
                <a:ea typeface="Calibri"/>
                <a:cs typeface="Calibri"/>
              </a:defRPr>
            </a:pPr>
            <a:endParaRPr lang="en-US"/>
          </a:p>
        </c:txPr>
        <c:crossAx val="1010065041"/>
        <c:crosses val="autoZero"/>
        <c:auto val="0"/>
        <c:lblAlgn val="ctr"/>
        <c:lblOffset val="100"/>
        <c:noMultiLvlLbl val="0"/>
      </c:catAx>
      <c:valAx>
        <c:axId val="1010065041"/>
        <c:scaling>
          <c:orientation val="minMax"/>
          <c:min val="0"/>
        </c:scaling>
        <c:delete val="0"/>
        <c:axPos val="l"/>
        <c:majorGridlines>
          <c:spPr>
            <a:ln/>
          </c:spPr>
        </c:majorGridlines>
        <c:title>
          <c:tx>
            <c:rich>
              <a:bodyPr rot="-5400000" vert="horz"/>
              <a:lstStyle/>
              <a:p>
                <a:pPr algn="ctr">
                  <a:defRPr/>
                </a:pPr>
                <a:r>
                  <a:rPr lang="en-US"/>
                  <a:t>Number of Invitees and Registrants</a:t>
                </a:r>
              </a:p>
            </c:rich>
          </c:tx>
          <c:overlay val="0"/>
          <c:spPr>
            <a:noFill/>
            <a:ln>
              <a:noFill/>
            </a:ln>
          </c:spPr>
        </c:title>
        <c:numFmt formatCode="@" sourceLinked="0"/>
        <c:majorTickMark val="out"/>
        <c:minorTickMark val="none"/>
        <c:tickLblPos val="nextTo"/>
        <c:txPr>
          <a:bodyPr/>
          <a:lstStyle/>
          <a:p>
            <a:pPr>
              <a:defRPr lang="en-US" sz="1200" u="none" baseline="0">
                <a:latin typeface="Calibri"/>
                <a:ea typeface="Calibri"/>
                <a:cs typeface="Calibri"/>
              </a:defRPr>
            </a:pPr>
            <a:endParaRPr lang="en-US"/>
          </a:p>
        </c:txPr>
        <c:crossAx val="435824805"/>
        <c:crosses val="autoZero"/>
        <c:crossBetween val="between"/>
      </c:valAx>
      <c:spPr>
        <a:solidFill>
          <a:srgbClr val="FFFFFF"/>
        </a:solidFill>
        <a:ln w="12700">
          <a:solidFill>
            <a:srgbClr val="808080"/>
          </a:solidFill>
        </a:ln>
      </c:spPr>
    </c:plotArea>
    <c:plotVisOnly val="1"/>
    <c:dispBlanksAs val="gap"/>
    <c:showDLblsOverMax val="0"/>
  </c:chart>
  <c:txPr>
    <a:bodyPr rot="0" vert="horz"/>
    <a:lstStyle/>
    <a:p>
      <a:pPr>
        <a:defRPr lang="en-US" u="none" baseline="0">
          <a:latin typeface="Arial"/>
          <a:ea typeface="Arial"/>
          <a:cs typeface="Arial"/>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11</xdr:col>
      <xdr:colOff>76200</xdr:colOff>
      <xdr:row>37</xdr:row>
      <xdr:rowOff>0</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olmes, Ellen [NEA]" refreshedDate="46043.501148842595" createdVersion="3" refreshedVersion="8" recordCount="14" xr:uid="{00000000-000A-0000-FFFF-FFFF01000000}">
  <cacheSource type="worksheet">
    <worksheetSource ref="A23:B37" sheet="Copy of Registration Type"/>
  </cacheSource>
  <cacheFields count="2">
    <cacheField name="NEA Affiliate" numFmtId="49">
      <sharedItems count="14">
        <s v="(No Value)"/>
        <s v="California Teachers Association"/>
        <s v="Connecticut Education Association"/>
        <s v="Education Minnesota"/>
        <s v="Georgia Association Of Educators"/>
        <s v="Indiana State Teachers Association"/>
        <s v="Maryland State Education Assn"/>
        <s v="Michigan Education Association"/>
        <s v="National Education Association"/>
        <s v="New York State United Teachers"/>
        <s v="Ohio Education Association"/>
        <s v="Oklahoma Education Association"/>
        <s v="Pennsylvania State Education Assn"/>
        <s v="Tennessee Education Association"/>
      </sharedItems>
    </cacheField>
    <cacheField name="Invitees and Registrants" numFmtId="3">
      <sharedItems containsSemiMixedTypes="0" containsString="0" containsNumber="1" containsInteger="1" minValue="1" maxValue="6"/>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olmes, Ellen [NEA]" refreshedDate="46043.501149074073" createdVersion="3" refreshedVersion="8" recordCount="14" xr:uid="{00000000-000A-0000-FFFF-FFFF02000000}">
  <cacheSource type="worksheet">
    <worksheetSource ref="A23:B37" sheet="Copy of Registration Type"/>
  </cacheSource>
  <cacheFields count="2">
    <cacheField name="NEA Affiliate" numFmtId="49">
      <sharedItems count="14">
        <s v="(No Value)"/>
        <s v="California Teachers Association"/>
        <s v="Connecticut Education Association"/>
        <s v="Education Minnesota"/>
        <s v="Georgia Association Of Educators"/>
        <s v="Indiana State Teachers Association"/>
        <s v="Maryland State Education Assn"/>
        <s v="Michigan Education Association"/>
        <s v="National Education Association"/>
        <s v="New York State United Teachers"/>
        <s v="Ohio Education Association"/>
        <s v="Oklahoma Education Association"/>
        <s v="Pennsylvania State Education Assn"/>
        <s v="Tennessee Education Association"/>
      </sharedItems>
    </cacheField>
    <cacheField name="Invitees and Registrants" numFmtId="3">
      <sharedItems containsSemiMixedTypes="0" containsString="0" containsNumber="1" containsInteger="1" minValue="1" maxValue="6"/>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olmes, Ellen [NEA]" refreshedDate="46043.501149305557" createdVersion="3" refreshedVersion="8" recordCount="5" xr:uid="{00000000-000A-0000-FFFF-FFFF03000000}">
  <cacheSource type="worksheet">
    <worksheetSource ref="A20:B25" sheet="Registration Type"/>
  </cacheSource>
  <cacheFields count="2">
    <cacheField name="Registration Type" numFmtId="49">
      <sharedItems count="5">
        <s v="Facilitators"/>
        <s v="K12 Member (ESP/Certificate)"/>
        <s v="NEA Headquarters Staff"/>
        <s v="NEA Member (Affiliate/Local Staff)"/>
        <s v="NEA-Retired Member"/>
      </sharedItems>
    </cacheField>
    <cacheField name="Invitees and Registrants" numFmtId="3">
      <sharedItems containsSemiMixedTypes="0" containsString="0" containsNumber="1" containsInteger="1" minValue="2" maxValue="15"/>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olmes, Ellen [NEA]" refreshedDate="46043.501149537035" createdVersion="3" refreshedVersion="8" recordCount="5" xr:uid="{00000000-000A-0000-FFFF-FFFF04000000}">
  <cacheSource type="worksheet">
    <worksheetSource ref="A20:B25" sheet="Registration Type"/>
  </cacheSource>
  <cacheFields count="2">
    <cacheField name="Registration Type" numFmtId="49">
      <sharedItems count="5">
        <s v="Facilitators"/>
        <s v="K12 Member (ESP/Certificate)"/>
        <s v="NEA Headquarters Staff"/>
        <s v="NEA Member (Affiliate/Local Staff)"/>
        <s v="NEA-Retired Member"/>
      </sharedItems>
    </cacheField>
    <cacheField name="Invitees and Registrants" numFmtId="3">
      <sharedItems containsSemiMixedTypes="0" containsString="0" containsNumber="1" containsInteger="1" minValue="2" maxValue="1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
  <r>
    <x v="0"/>
    <n v="1"/>
  </r>
  <r>
    <x v="1"/>
    <n v="6"/>
  </r>
  <r>
    <x v="2"/>
    <n v="1"/>
  </r>
  <r>
    <x v="3"/>
    <n v="2"/>
  </r>
  <r>
    <x v="4"/>
    <n v="4"/>
  </r>
  <r>
    <x v="5"/>
    <n v="6"/>
  </r>
  <r>
    <x v="6"/>
    <n v="1"/>
  </r>
  <r>
    <x v="7"/>
    <n v="2"/>
  </r>
  <r>
    <x v="8"/>
    <n v="3"/>
  </r>
  <r>
    <x v="9"/>
    <n v="1"/>
  </r>
  <r>
    <x v="10"/>
    <n v="4"/>
  </r>
  <r>
    <x v="11"/>
    <n v="1"/>
  </r>
  <r>
    <x v="12"/>
    <n v="2"/>
  </r>
  <r>
    <x v="13"/>
    <n v="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
  <r>
    <x v="0"/>
    <n v="1"/>
  </r>
  <r>
    <x v="1"/>
    <n v="6"/>
  </r>
  <r>
    <x v="2"/>
    <n v="1"/>
  </r>
  <r>
    <x v="3"/>
    <n v="2"/>
  </r>
  <r>
    <x v="4"/>
    <n v="4"/>
  </r>
  <r>
    <x v="5"/>
    <n v="6"/>
  </r>
  <r>
    <x v="6"/>
    <n v="1"/>
  </r>
  <r>
    <x v="7"/>
    <n v="2"/>
  </r>
  <r>
    <x v="8"/>
    <n v="3"/>
  </r>
  <r>
    <x v="9"/>
    <n v="1"/>
  </r>
  <r>
    <x v="10"/>
    <n v="4"/>
  </r>
  <r>
    <x v="11"/>
    <n v="1"/>
  </r>
  <r>
    <x v="12"/>
    <n v="2"/>
  </r>
  <r>
    <x v="13"/>
    <n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
  <r>
    <x v="0"/>
    <n v="7"/>
  </r>
  <r>
    <x v="1"/>
    <n v="7"/>
  </r>
  <r>
    <x v="2"/>
    <n v="2"/>
  </r>
  <r>
    <x v="3"/>
    <n v="15"/>
  </r>
  <r>
    <x v="4"/>
    <n v="4"/>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
  <r>
    <x v="0"/>
    <n v="7"/>
  </r>
  <r>
    <x v="1"/>
    <n v="7"/>
  </r>
  <r>
    <x v="2"/>
    <n v="2"/>
  </r>
  <r>
    <x v="3"/>
    <n v="15"/>
  </r>
  <r>
    <x v="4"/>
    <n v="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Copy of Registration Type" cacheId="41" applyNumberFormats="0" applyBorderFormats="0" applyFontFormats="0" applyPatternFormats="0" applyAlignmentFormats="0" applyWidthHeightFormats="1" dataCaption="Data" errorCaption="0" showError="1" missingCaption="0" updatedVersion="8" useAutoFormatting="1" itemPrintTitles="1" createdVersion="4" rowHeaderCaption="NEA Affiliate" colHeaderCaption="Invitees and Registrants">
  <location ref="E5:F20" firstHeaderRow="1" firstDataRow="1" firstDataCol="1"/>
  <pivotFields count="2">
    <pivotField axis="axisRow" compact="0" outline="0" subtotalTop="0" showAll="0" sortType="ascending">
      <items count="15">
        <item x="0"/>
        <item x="1"/>
        <item x="2"/>
        <item x="3"/>
        <item x="4"/>
        <item x="5"/>
        <item x="6"/>
        <item x="7"/>
        <item x="8"/>
        <item x="9"/>
        <item x="10"/>
        <item x="11"/>
        <item x="12"/>
        <item x="13"/>
        <item t="default"/>
      </items>
    </pivotField>
    <pivotField dataField="1" compact="0" outline="0" subtotalTop="0" showAll="0"/>
  </pivotFields>
  <rowFields count="1">
    <field x="0"/>
  </rowFields>
  <rowItems count="15">
    <i>
      <x/>
    </i>
    <i>
      <x v="1"/>
    </i>
    <i>
      <x v="2"/>
    </i>
    <i>
      <x v="3"/>
    </i>
    <i>
      <x v="4"/>
    </i>
    <i>
      <x v="5"/>
    </i>
    <i>
      <x v="6"/>
    </i>
    <i>
      <x v="7"/>
    </i>
    <i>
      <x v="8"/>
    </i>
    <i>
      <x v="9"/>
    </i>
    <i>
      <x v="10"/>
    </i>
    <i>
      <x v="11"/>
    </i>
    <i>
      <x v="12"/>
    </i>
    <i>
      <x v="13"/>
    </i>
    <i t="grand">
      <x/>
    </i>
  </rowItems>
  <colItems count="1">
    <i/>
  </colItems>
  <dataFields count="1">
    <dataField name="Invitees and Registrants" fld="1" showDataAs="percentOfCol" baseField="0" baseItem="0" numFmtId="3"/>
  </dataFields>
  <formats count="2">
    <format dxfId="10">
      <pivotArea type="all" dataOnly="0" outline="0" fieldPosition="0"/>
    </format>
    <format dxfId="9">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2" cacheId="37" applyNumberFormats="0" applyBorderFormats="0" applyFontFormats="0" applyPatternFormats="0" applyAlignmentFormats="0" applyWidthHeightFormats="1" dataCaption="Data" errorCaption="(No Value)" showError="1" missingCaption="0" updatedVersion="8" useAutoFormatting="1" itemPrintTitles="1" createdVersion="4" rowHeaderCaption="NEA Affiliate" colHeaderCaption="Invitees and Registrants">
  <location ref="A5:B20" firstHeaderRow="1" firstDataRow="1" firstDataCol="1"/>
  <pivotFields count="2">
    <pivotField axis="axisRow" compact="0" outline="0" subtotalTop="0" showAll="0" sortType="ascending">
      <items count="15">
        <item x="0"/>
        <item x="1"/>
        <item x="2"/>
        <item x="3"/>
        <item x="4"/>
        <item x="5"/>
        <item x="6"/>
        <item x="7"/>
        <item x="8"/>
        <item x="9"/>
        <item x="10"/>
        <item x="11"/>
        <item x="12"/>
        <item x="13"/>
        <item t="default"/>
      </items>
    </pivotField>
    <pivotField dataField="1" compact="0" outline="0" subtotalTop="0" showAll="0"/>
  </pivotFields>
  <rowFields count="1">
    <field x="0"/>
  </rowFields>
  <rowItems count="15">
    <i>
      <x/>
    </i>
    <i>
      <x v="1"/>
    </i>
    <i>
      <x v="2"/>
    </i>
    <i>
      <x v="3"/>
    </i>
    <i>
      <x v="4"/>
    </i>
    <i>
      <x v="5"/>
    </i>
    <i>
      <x v="6"/>
    </i>
    <i>
      <x v="7"/>
    </i>
    <i>
      <x v="8"/>
    </i>
    <i>
      <x v="9"/>
    </i>
    <i>
      <x v="10"/>
    </i>
    <i>
      <x v="11"/>
    </i>
    <i>
      <x v="12"/>
    </i>
    <i>
      <x v="13"/>
    </i>
    <i t="grand">
      <x/>
    </i>
  </rowItems>
  <colItems count="1">
    <i/>
  </colItems>
  <dataFields count="1">
    <dataField name="Invitees and Registrants" fld="1" baseField="0" baseItem="0" numFmtId="3"/>
  </dataFields>
  <formats count="1">
    <format dxfId="11">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200-000003000000}" name="Registration Type" cacheId="45" applyNumberFormats="0" applyBorderFormats="0" applyFontFormats="0" applyPatternFormats="0" applyAlignmentFormats="0" applyWidthHeightFormats="1" dataCaption="Data" errorCaption="(No Value)" showError="1" missingCaption="0" updatedVersion="8" useAutoFormatting="1" itemPrintTitles="1" createdVersion="4" rowHeaderCaption="Registration Type" colHeaderCaption="Invitees and Registrants">
  <location ref="A5:B11" firstHeaderRow="1" firstDataRow="1" firstDataCol="1"/>
  <pivotFields count="2">
    <pivotField axis="axisRow" compact="0" outline="0" subtotalTop="0" showAll="0" sortType="ascending">
      <items count="6">
        <item x="0"/>
        <item x="1"/>
        <item x="2"/>
        <item x="3"/>
        <item x="4"/>
        <item t="default"/>
      </items>
    </pivotField>
    <pivotField dataField="1" compact="0" outline="0" subtotalTop="0" showAll="0"/>
  </pivotFields>
  <rowFields count="1">
    <field x="0"/>
  </rowFields>
  <rowItems count="6">
    <i>
      <x/>
    </i>
    <i>
      <x v="1"/>
    </i>
    <i>
      <x v="2"/>
    </i>
    <i>
      <x v="3"/>
    </i>
    <i>
      <x v="4"/>
    </i>
    <i t="grand">
      <x/>
    </i>
  </rowItems>
  <colItems count="1">
    <i/>
  </colItems>
  <dataFields count="1">
    <dataField name="Invitees and Registrants" fld="1" baseField="0" baseItem="0" numFmtId="3"/>
  </dataFields>
  <formats count="1">
    <format dxfId="6">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200-000002000000}" name="PivotTable3" cacheId="49" applyNumberFormats="0" applyBorderFormats="0" applyFontFormats="0" applyPatternFormats="0" applyAlignmentFormats="0" applyWidthHeightFormats="1" dataCaption="Data" errorCaption="0" showError="1" missingCaption="0" updatedVersion="8" useAutoFormatting="1" itemPrintTitles="1" createdVersion="4" rowHeaderCaption="Registration Type" colHeaderCaption="Invitees and Registrants">
  <location ref="E5:F11" firstHeaderRow="1" firstDataRow="1" firstDataCol="1"/>
  <pivotFields count="2">
    <pivotField axis="axisRow" compact="0" outline="0" subtotalTop="0" showAll="0" sortType="ascending">
      <items count="6">
        <item x="0"/>
        <item x="1"/>
        <item x="2"/>
        <item x="3"/>
        <item x="4"/>
        <item t="default"/>
      </items>
    </pivotField>
    <pivotField dataField="1" compact="0" outline="0" subtotalTop="0" showAll="0"/>
  </pivotFields>
  <rowFields count="1">
    <field x="0"/>
  </rowFields>
  <rowItems count="6">
    <i>
      <x/>
    </i>
    <i>
      <x v="1"/>
    </i>
    <i>
      <x v="2"/>
    </i>
    <i>
      <x v="3"/>
    </i>
    <i>
      <x v="4"/>
    </i>
    <i t="grand">
      <x/>
    </i>
  </rowItems>
  <colItems count="1">
    <i/>
  </colItems>
  <dataFields count="1">
    <dataField name="Invitees and Registrants" fld="1" showDataAs="percentOfCol" baseField="0" baseItem="0" numFmtId="3"/>
  </dataFields>
  <formats count="2">
    <format dxfId="8">
      <pivotArea type="all" dataOnly="0" outline="0" fieldPosition="0"/>
    </format>
    <format dxfId="7">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3:B37" totalsRowShown="0">
  <autoFilter ref="A23:B37" xr:uid="{00000000-0009-0000-0100-000001000000}"/>
  <tableColumns count="2">
    <tableColumn id="1" xr3:uid="{00000000-0010-0000-0000-000001000000}" name="NEA Affiliate"/>
    <tableColumn id="2" xr3:uid="{00000000-0010-0000-0000-000002000000}" name="Invitees and Registrant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0:B25" totalsRowShown="0">
  <autoFilter ref="A20:B25" xr:uid="{00000000-0009-0000-0100-000002000000}"/>
  <tableColumns count="2">
    <tableColumn id="1" xr3:uid="{00000000-0010-0000-0100-000001000000}" name="Registration Type"/>
    <tableColumn id="2" xr3:uid="{00000000-0010-0000-0100-000002000000}" name="Invitees and Registrants"/>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4:AL39" totalsRowShown="0">
  <autoFilter ref="A4:AL39" xr:uid="{00000000-0009-0000-0100-000003000000}">
    <filterColumn colId="5">
      <filters>
        <filter val="He/Him"/>
      </filters>
    </filterColumn>
  </autoFilter>
  <sortState xmlns:xlrd2="http://schemas.microsoft.com/office/spreadsheetml/2017/richdata2" ref="A7:AL38">
    <sortCondition ref="G4:G39"/>
  </sortState>
  <tableColumns count="38">
    <tableColumn id="1" xr3:uid="{00000000-0010-0000-0200-000001000000}" name="Last Registration Date (GMT-05:00) Eastern [US &amp; Canada]"/>
    <tableColumn id="2" xr3:uid="{00000000-0010-0000-0200-000002000000}" name="First Name"/>
    <tableColumn id="3" xr3:uid="{00000000-0010-0000-0200-000003000000}" name="Last Name"/>
    <tableColumn id="4" xr3:uid="{00000000-0010-0000-0200-000004000000}" name="Email Address"/>
    <tableColumn id="5" xr3:uid="{00000000-0010-0000-0200-000005000000}" name="NEA Affiliate"/>
    <tableColumn id="6" xr3:uid="{00000000-0010-0000-0200-000006000000}" name="Gender Pronouns - Do Not Use"/>
    <tableColumn id="7" xr3:uid="{00000000-0010-0000-0200-000007000000}" name="Registration Type"/>
    <tableColumn id="8" xr3:uid="{00000000-0010-0000-0200-000008000000}" name="Do you need a hotel room?"/>
    <tableColumn id="9" xr3:uid="{00000000-0010-0000-0200-000009000000}" name="Check-In Date"/>
    <tableColumn id="10" xr3:uid="{00000000-0010-0000-0200-00000A000000}" name="Check-Out Date"/>
    <tableColumn id="11" xr3:uid="{00000000-0010-0000-0200-00000B000000}" name="Hotel Comments:"/>
    <tableColumn id="12" xr3:uid="{00000000-0010-0000-0200-00000C000000}" name="Dietary Restrictions/Allergies "/>
    <tableColumn id="13" xr3:uid="{00000000-0010-0000-0200-00000D000000}" name="Pursuant to the Americans with Disabilities Act, do you require specific aids or services?"/>
    <tableColumn id="14" xr3:uid="{00000000-0010-0000-0200-00000E000000}" name="NEA will reimburse your employer (state, local association or UniServ Council) your travel expenses. Hotel and airfare will be direct billed and paid by NEA. Contact your state, local, or UniServ Council on your reimbursement process."/>
    <tableColumn id="15" xr3:uid="{00000000-0010-0000-0200-00000F000000}" name="Full employer name (local association or UniServ Council no abbreviations):"/>
    <tableColumn id="16" xr3:uid="{00000000-0010-0000-0200-000010000000}" name="Employer contact first and last name (person to contact if we need a W9):"/>
    <tableColumn id="17" xr3:uid="{00000000-0010-0000-0200-000011000000}" name="Employer contact email address (email to contact if we need a W9):"/>
    <tableColumn id="18" xr3:uid="{00000000-0010-0000-0200-000012000000}" name="Local Association (Not Listed)"/>
    <tableColumn id="19" xr3:uid="{00000000-0010-0000-0200-000013000000}" name="Mobile Phone Number"/>
    <tableColumn id="20" xr3:uid="{00000000-0010-0000-0200-000014000000}" name="Emergency Contact Name"/>
    <tableColumn id="21" xr3:uid="{00000000-0010-0000-0200-000015000000}" name="Emergency Contact Cell Phone"/>
    <tableColumn id="22" xr3:uid="{00000000-0010-0000-0200-000016000000}" name="Full Name"/>
    <tableColumn id="23" xr3:uid="{00000000-0010-0000-0200-000017000000}" name="Home Address"/>
    <tableColumn id="24" xr3:uid="{00000000-0010-0000-0200-000018000000}" name="Home Address 1"/>
    <tableColumn id="25" xr3:uid="{00000000-0010-0000-0200-000019000000}" name="Home City"/>
    <tableColumn id="26" xr3:uid="{00000000-0010-0000-0200-00001A000000}" name="Home State/Province"/>
    <tableColumn id="27" xr3:uid="{00000000-0010-0000-0200-00001B000000}" name="Home State/Province Code"/>
    <tableColumn id="28" xr3:uid="{00000000-0010-0000-0200-00001C000000}" name="Home ZIP/Postal Code"/>
    <tableColumn id="29" xr3:uid="{00000000-0010-0000-0200-00001D000000}" name="What is your Race/Ethnicity?"/>
    <tableColumn id="30" xr3:uid="{00000000-0010-0000-0200-00001E000000}" name="What is your sexual orientation?"/>
    <tableColumn id="31" xr3:uid="{00000000-0010-0000-0200-00001F000000}" name="Please select your gender identity"/>
    <tableColumn id="32" xr3:uid="{00000000-0010-0000-0200-000020000000}" name="What is your age range?"/>
    <tableColumn id="33" xr3:uid="{00000000-0010-0000-0200-000021000000}" name="What is your career experience?"/>
    <tableColumn id="34" xr3:uid="{00000000-0010-0000-0200-000022000000}" name="Invitee Status"/>
    <tableColumn id="35" xr3:uid="{00000000-0010-0000-0200-000023000000}" name="Do you have dietary restrictions?"/>
    <tableColumn id="36" xr3:uid="{00000000-0010-0000-0200-000024000000}" name="Pursuant to the ADA do you require specific aids?"/>
    <tableColumn id="37" xr3:uid="{00000000-0010-0000-0200-000025000000}" name="Last Modified By"/>
    <tableColumn id="38" xr3:uid="{00000000-0010-0000-0200-000026000000}" name="Registration Last Mod. Date (GMT-05:00) Eastern [US &amp; Canad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38:B47" totalsRowShown="0">
  <autoFilter ref="A38:B47" xr:uid="{00000000-0009-0000-0100-000004000000}"/>
  <tableColumns count="2">
    <tableColumn id="1" xr3:uid="{00000000-0010-0000-0300-000001000000}" name="Last Registration Date"/>
    <tableColumn id="2" xr3:uid="{00000000-0010-0000-0300-000002000000}" name="Invitees and Registra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ivotTable" Target="../pivotTables/pivotTable4.xml"/><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dc01f81d-9f44-40de-ba89-e570022d3599&amp;inviteestub=b0ee8eb2-bc07-4481-9580-569fa696b876" TargetMode="External"/><Relationship Id="rId18" Type="http://schemas.openxmlformats.org/officeDocument/2006/relationships/hyperlink" Target="https://app.cvent.com/subscribers/events2/Invitee/InviteeDetails?evtstub=dc01f81d-9f44-40de-ba89-e570022d3599&amp;inviteestub=800cb1e7-58c2-4ccb-b526-504ff2d4b4c0" TargetMode="External"/><Relationship Id="rId26" Type="http://schemas.openxmlformats.org/officeDocument/2006/relationships/hyperlink" Target="https://app.cvent.com/subscribers/events2/Invitee/InviteeDetails?evtstub=dc01f81d-9f44-40de-ba89-e570022d3599&amp;inviteestub=904db6ed-e51a-4b81-b8cb-e49b9713b0d8" TargetMode="External"/><Relationship Id="rId3" Type="http://schemas.openxmlformats.org/officeDocument/2006/relationships/hyperlink" Target="https://app.cvent.com/subscribers/events2/Invitee/InviteeDetails?evtstub=dc01f81d-9f44-40de-ba89-e570022d3599&amp;inviteestub=2b95836f-7cc2-4b79-ad27-ff0eb733c02c" TargetMode="External"/><Relationship Id="rId21" Type="http://schemas.openxmlformats.org/officeDocument/2006/relationships/hyperlink" Target="https://app.cvent.com/subscribers/events2/Invitee/InviteeDetails?evtstub=dc01f81d-9f44-40de-ba89-e570022d3599&amp;inviteestub=0525403d-e70b-456a-a5e8-dd7d05e4062a" TargetMode="External"/><Relationship Id="rId34" Type="http://schemas.openxmlformats.org/officeDocument/2006/relationships/hyperlink" Target="https://app.cvent.com/subscribers/events2/Invitee/InviteeDetails?evtstub=dc01f81d-9f44-40de-ba89-e570022d3599&amp;inviteestub=8b35a5eb-a7ba-4799-a071-a49077f1d24b" TargetMode="External"/><Relationship Id="rId7" Type="http://schemas.openxmlformats.org/officeDocument/2006/relationships/hyperlink" Target="https://app.cvent.com/subscribers/events2/Invitee/InviteeDetails?evtstub=dc01f81d-9f44-40de-ba89-e570022d3599&amp;inviteestub=adf030d0-600e-405e-b3ee-ff439532fe8a" TargetMode="External"/><Relationship Id="rId12" Type="http://schemas.openxmlformats.org/officeDocument/2006/relationships/hyperlink" Target="https://app.cvent.com/subscribers/events2/Invitee/InviteeDetails?evtstub=dc01f81d-9f44-40de-ba89-e570022d3599&amp;inviteestub=c641abfe-245d-4230-b294-ba1beb600bda" TargetMode="External"/><Relationship Id="rId17" Type="http://schemas.openxmlformats.org/officeDocument/2006/relationships/hyperlink" Target="https://app.cvent.com/subscribers/events2/Invitee/InviteeDetails?evtstub=dc01f81d-9f44-40de-ba89-e570022d3599&amp;inviteestub=1553d701-dfee-4e14-8b53-e83280a26ac5" TargetMode="External"/><Relationship Id="rId25" Type="http://schemas.openxmlformats.org/officeDocument/2006/relationships/hyperlink" Target="https://app.cvent.com/subscribers/events2/Invitee/InviteeDetails?evtstub=dc01f81d-9f44-40de-ba89-e570022d3599&amp;inviteestub=373ed85b-9b85-464a-86f1-b5f9532ca18e" TargetMode="External"/><Relationship Id="rId33" Type="http://schemas.openxmlformats.org/officeDocument/2006/relationships/hyperlink" Target="https://app.cvent.com/subscribers/events2/Invitee/InviteeDetails?evtstub=dc01f81d-9f44-40de-ba89-e570022d3599&amp;inviteestub=563f2347-4d6d-427d-936c-252f4cfdd727" TargetMode="External"/><Relationship Id="rId2" Type="http://schemas.openxmlformats.org/officeDocument/2006/relationships/hyperlink" Target="https://app.cvent.com/subscribers/events2/Invitee/InviteeDetails?evtstub=dc01f81d-9f44-40de-ba89-e570022d3599&amp;inviteestub=c3b05b46-d8f4-485d-a77d-513c5c24573a" TargetMode="External"/><Relationship Id="rId16" Type="http://schemas.openxmlformats.org/officeDocument/2006/relationships/hyperlink" Target="https://app.cvent.com/subscribers/events2/Invitee/InviteeDetails?evtstub=dc01f81d-9f44-40de-ba89-e570022d3599&amp;inviteestub=5f7f0666-15be-48b3-be63-a5da47e1af04" TargetMode="External"/><Relationship Id="rId20" Type="http://schemas.openxmlformats.org/officeDocument/2006/relationships/hyperlink" Target="https://app.cvent.com/subscribers/events2/Invitee/InviteeDetails?evtstub=dc01f81d-9f44-40de-ba89-e570022d3599&amp;inviteestub=060df3ab-5678-4c62-a5eb-21c22362280f" TargetMode="External"/><Relationship Id="rId29" Type="http://schemas.openxmlformats.org/officeDocument/2006/relationships/hyperlink" Target="https://app.cvent.com/subscribers/events2/Invitee/InviteeDetails?evtstub=dc01f81d-9f44-40de-ba89-e570022d3599&amp;inviteestub=0020155e-5f8d-4c5c-9ada-9584ff88c61c" TargetMode="External"/><Relationship Id="rId1" Type="http://schemas.openxmlformats.org/officeDocument/2006/relationships/hyperlink" Target="https://app.cvent.com/subscribers/events2/Invitee/InviteeDetails?evtstub=dc01f81d-9f44-40de-ba89-e570022d3599&amp;inviteestub=86f8ab2d-589c-44c2-9265-2c972f0d7eb7" TargetMode="External"/><Relationship Id="rId6" Type="http://schemas.openxmlformats.org/officeDocument/2006/relationships/hyperlink" Target="https://app.cvent.com/subscribers/events2/Invitee/InviteeDetails?evtstub=dc01f81d-9f44-40de-ba89-e570022d3599&amp;inviteestub=86c443c5-b938-4f98-ab5b-fdbe97c85096" TargetMode="External"/><Relationship Id="rId11" Type="http://schemas.openxmlformats.org/officeDocument/2006/relationships/hyperlink" Target="https://app.cvent.com/subscribers/events2/Invitee/InviteeDetails?evtstub=dc01f81d-9f44-40de-ba89-e570022d3599&amp;inviteestub=2924ea45-1b5c-4e8a-9b7c-2eb7072ef8bd" TargetMode="External"/><Relationship Id="rId24" Type="http://schemas.openxmlformats.org/officeDocument/2006/relationships/hyperlink" Target="https://app.cvent.com/subscribers/events2/Invitee/InviteeDetails?evtstub=dc01f81d-9f44-40de-ba89-e570022d3599&amp;inviteestub=88c8caa7-be91-48c1-8670-125a071440d1" TargetMode="External"/><Relationship Id="rId32" Type="http://schemas.openxmlformats.org/officeDocument/2006/relationships/hyperlink" Target="https://app.cvent.com/subscribers/events2/Invitee/InviteeDetails?evtstub=dc01f81d-9f44-40de-ba89-e570022d3599&amp;inviteestub=835c11cc-23dd-4f50-ab40-3c2bad434e67" TargetMode="External"/><Relationship Id="rId5" Type="http://schemas.openxmlformats.org/officeDocument/2006/relationships/hyperlink" Target="https://app.cvent.com/subscribers/events2/Invitee/InviteeDetails?evtstub=dc01f81d-9f44-40de-ba89-e570022d3599&amp;inviteestub=4685f937-4f9f-467d-bdb7-3feea75faab7" TargetMode="External"/><Relationship Id="rId15" Type="http://schemas.openxmlformats.org/officeDocument/2006/relationships/hyperlink" Target="https://app.cvent.com/subscribers/events2/Invitee/InviteeDetails?evtstub=dc01f81d-9f44-40de-ba89-e570022d3599&amp;inviteestub=eafeda0e-049d-4142-b6a4-3901de2e736e" TargetMode="External"/><Relationship Id="rId23" Type="http://schemas.openxmlformats.org/officeDocument/2006/relationships/hyperlink" Target="https://app.cvent.com/subscribers/events2/Invitee/InviteeDetails?evtstub=dc01f81d-9f44-40de-ba89-e570022d3599&amp;inviteestub=7dc2be6e-8880-4445-90be-f0b828624cc2" TargetMode="External"/><Relationship Id="rId28" Type="http://schemas.openxmlformats.org/officeDocument/2006/relationships/hyperlink" Target="https://app.cvent.com/subscribers/events2/Invitee/InviteeDetails?evtstub=dc01f81d-9f44-40de-ba89-e570022d3599&amp;inviteestub=3ea2dc9f-5fcb-41e7-b922-d6471dddb239" TargetMode="External"/><Relationship Id="rId36" Type="http://schemas.openxmlformats.org/officeDocument/2006/relationships/table" Target="../tables/table3.xml"/><Relationship Id="rId10" Type="http://schemas.openxmlformats.org/officeDocument/2006/relationships/hyperlink" Target="https://app.cvent.com/subscribers/events2/Invitee/InviteeDetails?evtstub=dc01f81d-9f44-40de-ba89-e570022d3599&amp;inviteestub=1970d9b5-2362-47c7-a8ba-80526027d3dc" TargetMode="External"/><Relationship Id="rId19" Type="http://schemas.openxmlformats.org/officeDocument/2006/relationships/hyperlink" Target="https://app.cvent.com/subscribers/events2/Invitee/InviteeDetails?evtstub=dc01f81d-9f44-40de-ba89-e570022d3599&amp;inviteestub=9e49ee60-4026-4afa-a01c-ebfcce20871e" TargetMode="External"/><Relationship Id="rId31" Type="http://schemas.openxmlformats.org/officeDocument/2006/relationships/hyperlink" Target="https://app.cvent.com/subscribers/events2/Invitee/InviteeDetails?evtstub=dc01f81d-9f44-40de-ba89-e570022d3599&amp;inviteestub=1f5b1acb-c20a-4f3a-8e72-e629802e8037" TargetMode="External"/><Relationship Id="rId4" Type="http://schemas.openxmlformats.org/officeDocument/2006/relationships/hyperlink" Target="https://app.cvent.com/subscribers/events2/Invitee/InviteeDetails?evtstub=dc01f81d-9f44-40de-ba89-e570022d3599&amp;inviteestub=95a95cf0-c162-4fa6-b019-2e8a3ee29648" TargetMode="External"/><Relationship Id="rId9" Type="http://schemas.openxmlformats.org/officeDocument/2006/relationships/hyperlink" Target="https://app.cvent.com/subscribers/events2/Invitee/InviteeDetails?evtstub=dc01f81d-9f44-40de-ba89-e570022d3599&amp;inviteestub=a7904a89-1887-4775-9b15-34353e747e68" TargetMode="External"/><Relationship Id="rId14" Type="http://schemas.openxmlformats.org/officeDocument/2006/relationships/hyperlink" Target="https://app.cvent.com/subscribers/events2/Invitee/InviteeDetails?evtstub=dc01f81d-9f44-40de-ba89-e570022d3599&amp;inviteestub=ee48dd9f-dc3e-4de6-975a-80b030b1e79c" TargetMode="External"/><Relationship Id="rId22" Type="http://schemas.openxmlformats.org/officeDocument/2006/relationships/hyperlink" Target="https://app.cvent.com/subscribers/events2/Invitee/InviteeDetails?evtstub=dc01f81d-9f44-40de-ba89-e570022d3599&amp;inviteestub=abc64395-871a-4deb-9248-8f289ca05075" TargetMode="External"/><Relationship Id="rId27" Type="http://schemas.openxmlformats.org/officeDocument/2006/relationships/hyperlink" Target="https://app.cvent.com/subscribers/events2/Invitee/InviteeDetails?evtstub=dc01f81d-9f44-40de-ba89-e570022d3599&amp;inviteestub=a9b98849-057c-457b-ad64-86868b878a43" TargetMode="External"/><Relationship Id="rId30" Type="http://schemas.openxmlformats.org/officeDocument/2006/relationships/hyperlink" Target="https://app.cvent.com/subscribers/events2/Invitee/InviteeDetails?evtstub=dc01f81d-9f44-40de-ba89-e570022d3599&amp;inviteestub=ad8115c8-e810-4e91-b8fb-3eff09e9fcd0" TargetMode="External"/><Relationship Id="rId35" Type="http://schemas.openxmlformats.org/officeDocument/2006/relationships/hyperlink" Target="https://app.cvent.com/subscribers/events2/Invitee/InviteeDetails?evtstub=dc01f81d-9f44-40de-ba89-e570022d3599&amp;inviteestub=21869115-1039-450a-89f8-ae06a1c729a8" TargetMode="External"/><Relationship Id="rId8" Type="http://schemas.openxmlformats.org/officeDocument/2006/relationships/hyperlink" Target="https://app.cvent.com/subscribers/events2/Invitee/InviteeDetails?evtstub=dc01f81d-9f44-40de-ba89-e570022d3599&amp;inviteestub=bbafa3b1-8e38-4c62-b454-36a459851644"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20"/>
  <sheetViews>
    <sheetView workbookViewId="0">
      <selection activeCell="D19" sqref="D19"/>
    </sheetView>
  </sheetViews>
  <sheetFormatPr defaultRowHeight="12.5" x14ac:dyDescent="0.25"/>
  <cols>
    <col min="2" max="2" width="43.7265625" customWidth="1"/>
    <col min="3" max="3" width="2.7265625" customWidth="1"/>
    <col min="4" max="4" width="43.7265625" customWidth="1"/>
  </cols>
  <sheetData>
    <row r="2" spans="2:4" ht="37" customHeight="1" x14ac:dyDescent="0.25">
      <c r="B2" s="30" t="s">
        <v>0</v>
      </c>
      <c r="C2" s="31"/>
      <c r="D2" s="31"/>
    </row>
    <row r="3" spans="2:4" ht="14.5" x14ac:dyDescent="0.25">
      <c r="B3" s="17" t="s">
        <v>1</v>
      </c>
      <c r="D3" s="18" t="s">
        <v>2</v>
      </c>
    </row>
    <row r="4" spans="2:4" ht="14.5" x14ac:dyDescent="0.25">
      <c r="B4" s="19" t="s">
        <v>3</v>
      </c>
      <c r="D4" s="20" t="s">
        <v>4</v>
      </c>
    </row>
    <row r="5" spans="2:4" ht="14.5" x14ac:dyDescent="0.25">
      <c r="B5" s="19" t="s">
        <v>5</v>
      </c>
      <c r="D5" s="20" t="s">
        <v>6</v>
      </c>
    </row>
    <row r="6" spans="2:4" ht="14.5" x14ac:dyDescent="0.25">
      <c r="B6" s="19" t="s">
        <v>7</v>
      </c>
      <c r="D6" s="20" t="s">
        <v>8</v>
      </c>
    </row>
    <row r="7" spans="2:4" ht="14.5" x14ac:dyDescent="0.25">
      <c r="B7" s="19" t="s">
        <v>9</v>
      </c>
      <c r="D7" s="20" t="s">
        <v>10</v>
      </c>
    </row>
    <row r="8" spans="2:4" ht="14.5" x14ac:dyDescent="0.25">
      <c r="B8" s="19" t="s">
        <v>11</v>
      </c>
      <c r="D8" s="20" t="s">
        <v>12</v>
      </c>
    </row>
    <row r="9" spans="2:4" ht="14.5" x14ac:dyDescent="0.25">
      <c r="B9" s="19" t="s">
        <v>13</v>
      </c>
      <c r="D9" s="20" t="s">
        <v>12</v>
      </c>
    </row>
    <row r="10" spans="2:4" ht="14.5" x14ac:dyDescent="0.25">
      <c r="B10" s="19" t="s">
        <v>14</v>
      </c>
      <c r="D10" s="20" t="s">
        <v>15</v>
      </c>
    </row>
    <row r="11" spans="2:4" ht="14.5" x14ac:dyDescent="0.25">
      <c r="B11" s="19" t="s">
        <v>16</v>
      </c>
      <c r="D11" s="20" t="s">
        <v>17</v>
      </c>
    </row>
    <row r="12" spans="2:4" ht="14.5" x14ac:dyDescent="0.25">
      <c r="B12" s="19" t="s">
        <v>18</v>
      </c>
      <c r="D12" s="20" t="s">
        <v>19</v>
      </c>
    </row>
    <row r="13" spans="2:4" ht="14.5" x14ac:dyDescent="0.25">
      <c r="B13" s="19" t="s">
        <v>20</v>
      </c>
      <c r="D13" s="20" t="s">
        <v>21</v>
      </c>
    </row>
    <row r="16" spans="2:4" ht="20.149999999999999" customHeight="1" x14ac:dyDescent="0.25">
      <c r="B16" s="32" t="s">
        <v>22</v>
      </c>
      <c r="C16" s="31"/>
      <c r="D16" s="31"/>
    </row>
    <row r="17" spans="2:4" ht="29.15" customHeight="1" x14ac:dyDescent="0.25">
      <c r="B17" s="21" t="s">
        <v>23</v>
      </c>
      <c r="D17" s="22" t="s">
        <v>24</v>
      </c>
    </row>
    <row r="18" spans="2:4" ht="29.15" customHeight="1" x14ac:dyDescent="0.25">
      <c r="B18" s="23" t="s">
        <v>25</v>
      </c>
      <c r="D18" s="24" t="s">
        <v>24</v>
      </c>
    </row>
    <row r="19" spans="2:4" ht="29.15" customHeight="1" x14ac:dyDescent="0.25">
      <c r="B19" s="23" t="s">
        <v>26</v>
      </c>
      <c r="D19" s="24" t="s">
        <v>24</v>
      </c>
    </row>
    <row r="20" spans="2:4" ht="29.15" customHeight="1" x14ac:dyDescent="0.25">
      <c r="B20" s="23" t="s">
        <v>27</v>
      </c>
      <c r="D20" s="24" t="s">
        <v>24</v>
      </c>
    </row>
  </sheetData>
  <mergeCells count="2">
    <mergeCell ref="B2:D2"/>
    <mergeCell ref="B16:D16"/>
  </mergeCells>
  <hyperlinks>
    <hyperlink ref="D17" location="'Copy of Registration Type'!A1" display="Link to corresponding sheet below" xr:uid="{00000000-0004-0000-0000-000000000000}"/>
    <hyperlink ref="D18" location="'Registration Type'!A1" display="Link to corresponding sheet below" xr:uid="{00000000-0004-0000-0000-000001000000}"/>
    <hyperlink ref="D19" location="'Registrants - JAN 26 ARJ'!A1" display="Link to corresponding sheet below" xr:uid="{00000000-0004-0000-0000-000002000000}"/>
    <hyperlink ref="D20" location="'Registration Trend'!A1" display="Link to corresponding sheet below" xr:uid="{00000000-0004-0000-0000-000003000000}"/>
  </hyperlinks>
  <pageMargins left="0.75" right="0.75" top="1" bottom="1" header="0.5" footer="0.5"/>
  <pageSetup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7"/>
  <sheetViews>
    <sheetView workbookViewId="0"/>
  </sheetViews>
  <sheetFormatPr defaultRowHeight="12.5" x14ac:dyDescent="0.25"/>
  <cols>
    <col min="1" max="1" width="32.81640625" bestFit="1" customWidth="1"/>
    <col min="2" max="2" width="22.81640625" bestFit="1" customWidth="1"/>
    <col min="5" max="5" width="32.81640625" bestFit="1" customWidth="1"/>
    <col min="6" max="6" width="22.81640625" bestFit="1" customWidth="1"/>
  </cols>
  <sheetData>
    <row r="1" spans="1:6" x14ac:dyDescent="0.25">
      <c r="A1" s="1" t="s">
        <v>28</v>
      </c>
    </row>
    <row r="4" spans="1:6" ht="23.5" x14ac:dyDescent="0.25">
      <c r="A4" s="9" t="s">
        <v>23</v>
      </c>
    </row>
    <row r="5" spans="1:6" ht="15.5" x14ac:dyDescent="0.35">
      <c r="A5" s="25" t="s">
        <v>29</v>
      </c>
      <c r="B5" s="26" t="s">
        <v>30</v>
      </c>
      <c r="E5" s="28" t="s">
        <v>29</v>
      </c>
      <c r="F5" s="29" t="s">
        <v>30</v>
      </c>
    </row>
    <row r="6" spans="1:6" ht="15.5" x14ac:dyDescent="0.35">
      <c r="A6" s="26" t="s">
        <v>31</v>
      </c>
      <c r="B6" s="27">
        <v>1</v>
      </c>
      <c r="E6" s="29" t="s">
        <v>31</v>
      </c>
      <c r="F6" s="29">
        <v>2.8571428571428571E-2</v>
      </c>
    </row>
    <row r="7" spans="1:6" ht="15.5" x14ac:dyDescent="0.35">
      <c r="A7" s="26" t="s">
        <v>32</v>
      </c>
      <c r="B7" s="27">
        <v>6</v>
      </c>
      <c r="E7" s="29" t="s">
        <v>32</v>
      </c>
      <c r="F7" s="29">
        <v>0.17142857142857143</v>
      </c>
    </row>
    <row r="8" spans="1:6" ht="15.5" x14ac:dyDescent="0.35">
      <c r="A8" s="26" t="s">
        <v>33</v>
      </c>
      <c r="B8" s="27">
        <v>1</v>
      </c>
      <c r="E8" s="29" t="s">
        <v>33</v>
      </c>
      <c r="F8" s="29">
        <v>2.8571428571428571E-2</v>
      </c>
    </row>
    <row r="9" spans="1:6" ht="15.5" x14ac:dyDescent="0.35">
      <c r="A9" s="26" t="s">
        <v>34</v>
      </c>
      <c r="B9" s="27">
        <v>2</v>
      </c>
      <c r="E9" s="29" t="s">
        <v>34</v>
      </c>
      <c r="F9" s="29">
        <v>5.7142857142857141E-2</v>
      </c>
    </row>
    <row r="10" spans="1:6" ht="15.5" x14ac:dyDescent="0.35">
      <c r="A10" s="26" t="s">
        <v>35</v>
      </c>
      <c r="B10" s="27">
        <v>4</v>
      </c>
      <c r="E10" s="29" t="s">
        <v>35</v>
      </c>
      <c r="F10" s="29">
        <v>0.11428571428571428</v>
      </c>
    </row>
    <row r="11" spans="1:6" ht="15.5" x14ac:dyDescent="0.35">
      <c r="A11" s="26" t="s">
        <v>36</v>
      </c>
      <c r="B11" s="27">
        <v>6</v>
      </c>
      <c r="E11" s="29" t="s">
        <v>36</v>
      </c>
      <c r="F11" s="29">
        <v>0.17142857142857143</v>
      </c>
    </row>
    <row r="12" spans="1:6" ht="15.5" x14ac:dyDescent="0.35">
      <c r="A12" s="26" t="s">
        <v>37</v>
      </c>
      <c r="B12" s="27">
        <v>1</v>
      </c>
      <c r="E12" s="29" t="s">
        <v>37</v>
      </c>
      <c r="F12" s="29">
        <v>2.8571428571428571E-2</v>
      </c>
    </row>
    <row r="13" spans="1:6" ht="15.5" x14ac:dyDescent="0.35">
      <c r="A13" s="26" t="s">
        <v>38</v>
      </c>
      <c r="B13" s="27">
        <v>2</v>
      </c>
      <c r="E13" s="29" t="s">
        <v>38</v>
      </c>
      <c r="F13" s="29">
        <v>5.7142857142857141E-2</v>
      </c>
    </row>
    <row r="14" spans="1:6" ht="15.5" x14ac:dyDescent="0.35">
      <c r="A14" s="26" t="s">
        <v>39</v>
      </c>
      <c r="B14" s="27">
        <v>3</v>
      </c>
      <c r="E14" s="29" t="s">
        <v>39</v>
      </c>
      <c r="F14" s="29">
        <v>8.5714285714285715E-2</v>
      </c>
    </row>
    <row r="15" spans="1:6" ht="15.5" x14ac:dyDescent="0.35">
      <c r="A15" s="26" t="s">
        <v>40</v>
      </c>
      <c r="B15" s="27">
        <v>1</v>
      </c>
      <c r="E15" s="29" t="s">
        <v>40</v>
      </c>
      <c r="F15" s="29">
        <v>2.8571428571428571E-2</v>
      </c>
    </row>
    <row r="16" spans="1:6" ht="15.5" x14ac:dyDescent="0.35">
      <c r="A16" s="26" t="s">
        <v>41</v>
      </c>
      <c r="B16" s="27">
        <v>4</v>
      </c>
      <c r="E16" s="29" t="s">
        <v>41</v>
      </c>
      <c r="F16" s="29">
        <v>0.11428571428571428</v>
      </c>
    </row>
    <row r="17" spans="1:6" ht="15.5" x14ac:dyDescent="0.35">
      <c r="A17" s="26" t="s">
        <v>42</v>
      </c>
      <c r="B17" s="27">
        <v>1</v>
      </c>
      <c r="E17" s="29" t="s">
        <v>42</v>
      </c>
      <c r="F17" s="29">
        <v>2.8571428571428571E-2</v>
      </c>
    </row>
    <row r="18" spans="1:6" ht="15.5" x14ac:dyDescent="0.35">
      <c r="A18" s="26" t="s">
        <v>43</v>
      </c>
      <c r="B18" s="27">
        <v>2</v>
      </c>
      <c r="E18" s="29" t="s">
        <v>43</v>
      </c>
      <c r="F18" s="29">
        <v>5.7142857142857141E-2</v>
      </c>
    </row>
    <row r="19" spans="1:6" ht="15.5" x14ac:dyDescent="0.35">
      <c r="A19" s="26" t="s">
        <v>44</v>
      </c>
      <c r="B19" s="27">
        <v>1</v>
      </c>
      <c r="E19" s="29" t="s">
        <v>44</v>
      </c>
      <c r="F19" s="29">
        <v>2.8571428571428571E-2</v>
      </c>
    </row>
    <row r="20" spans="1:6" ht="15.5" x14ac:dyDescent="0.35">
      <c r="A20" s="26" t="s">
        <v>45</v>
      </c>
      <c r="B20" s="27">
        <v>35</v>
      </c>
      <c r="E20" s="29" t="s">
        <v>45</v>
      </c>
      <c r="F20" s="29">
        <v>1</v>
      </c>
    </row>
    <row r="22" spans="1:6" ht="23.5" x14ac:dyDescent="0.25">
      <c r="A22" s="8" t="s">
        <v>46</v>
      </c>
    </row>
    <row r="23" spans="1:6" ht="34" x14ac:dyDescent="0.25">
      <c r="A23" s="7" t="s">
        <v>29</v>
      </c>
      <c r="B23" s="7" t="s">
        <v>30</v>
      </c>
    </row>
    <row r="24" spans="1:6" ht="15.5" x14ac:dyDescent="0.35">
      <c r="A24" s="3" t="s">
        <v>31</v>
      </c>
      <c r="B24" s="4">
        <v>1</v>
      </c>
    </row>
    <row r="25" spans="1:6" ht="15.5" x14ac:dyDescent="0.35">
      <c r="A25" s="5" t="s">
        <v>32</v>
      </c>
      <c r="B25" s="6">
        <v>6</v>
      </c>
    </row>
    <row r="26" spans="1:6" ht="15.5" x14ac:dyDescent="0.35">
      <c r="A26" s="3" t="s">
        <v>33</v>
      </c>
      <c r="B26" s="4">
        <v>1</v>
      </c>
    </row>
    <row r="27" spans="1:6" ht="15.5" x14ac:dyDescent="0.35">
      <c r="A27" s="5" t="s">
        <v>34</v>
      </c>
      <c r="B27" s="6">
        <v>2</v>
      </c>
    </row>
    <row r="28" spans="1:6" ht="15.5" x14ac:dyDescent="0.35">
      <c r="A28" s="3" t="s">
        <v>35</v>
      </c>
      <c r="B28" s="4">
        <v>4</v>
      </c>
    </row>
    <row r="29" spans="1:6" ht="15.5" x14ac:dyDescent="0.35">
      <c r="A29" s="5" t="s">
        <v>36</v>
      </c>
      <c r="B29" s="6">
        <v>6</v>
      </c>
    </row>
    <row r="30" spans="1:6" ht="15.5" x14ac:dyDescent="0.35">
      <c r="A30" s="3" t="s">
        <v>37</v>
      </c>
      <c r="B30" s="4">
        <v>1</v>
      </c>
    </row>
    <row r="31" spans="1:6" ht="15.5" x14ac:dyDescent="0.35">
      <c r="A31" s="5" t="s">
        <v>38</v>
      </c>
      <c r="B31" s="6">
        <v>2</v>
      </c>
    </row>
    <row r="32" spans="1:6" ht="15.5" x14ac:dyDescent="0.35">
      <c r="A32" s="3" t="s">
        <v>39</v>
      </c>
      <c r="B32" s="4">
        <v>3</v>
      </c>
    </row>
    <row r="33" spans="1:2" ht="15.5" x14ac:dyDescent="0.35">
      <c r="A33" s="5" t="s">
        <v>40</v>
      </c>
      <c r="B33" s="6">
        <v>1</v>
      </c>
    </row>
    <row r="34" spans="1:2" ht="15.5" x14ac:dyDescent="0.35">
      <c r="A34" s="3" t="s">
        <v>41</v>
      </c>
      <c r="B34" s="4">
        <v>4</v>
      </c>
    </row>
    <row r="35" spans="1:2" ht="15.5" x14ac:dyDescent="0.35">
      <c r="A35" s="5" t="s">
        <v>42</v>
      </c>
      <c r="B35" s="6">
        <v>1</v>
      </c>
    </row>
    <row r="36" spans="1:2" ht="15.5" x14ac:dyDescent="0.35">
      <c r="A36" s="3" t="s">
        <v>43</v>
      </c>
      <c r="B36" s="4">
        <v>2</v>
      </c>
    </row>
    <row r="37" spans="1:2" ht="15.5" x14ac:dyDescent="0.35">
      <c r="A37" s="5" t="s">
        <v>44</v>
      </c>
      <c r="B37" s="6">
        <v>1</v>
      </c>
    </row>
  </sheetData>
  <hyperlinks>
    <hyperlink ref="A1" location="'Event Information'!A1" display="Back to Table of Contents" xr:uid="{00000000-0004-0000-0100-000000000000}"/>
  </hyperlinks>
  <pageMargins left="0.75" right="0.75" top="1" bottom="1" header="0.5" footer="0.5"/>
  <pageSetup orientation="portrait"/>
  <headerFooter alignWithMargins="0"/>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5"/>
  <sheetViews>
    <sheetView workbookViewId="0"/>
  </sheetViews>
  <sheetFormatPr defaultRowHeight="12.5" x14ac:dyDescent="0.25"/>
  <cols>
    <col min="1" max="1" width="32.90625" bestFit="1" customWidth="1"/>
    <col min="2" max="2" width="22.81640625" bestFit="1" customWidth="1"/>
    <col min="5" max="5" width="32.90625" bestFit="1" customWidth="1"/>
    <col min="6" max="6" width="22.81640625" bestFit="1" customWidth="1"/>
  </cols>
  <sheetData>
    <row r="1" spans="1:6" x14ac:dyDescent="0.25">
      <c r="A1" s="1" t="s">
        <v>28</v>
      </c>
    </row>
    <row r="4" spans="1:6" ht="23.5" x14ac:dyDescent="0.25">
      <c r="A4" s="9" t="s">
        <v>25</v>
      </c>
    </row>
    <row r="5" spans="1:6" ht="15.5" x14ac:dyDescent="0.35">
      <c r="A5" s="25" t="s">
        <v>25</v>
      </c>
      <c r="B5" s="26" t="s">
        <v>30</v>
      </c>
      <c r="E5" s="28" t="s">
        <v>25</v>
      </c>
      <c r="F5" s="29" t="s">
        <v>30</v>
      </c>
    </row>
    <row r="6" spans="1:6" ht="15.5" x14ac:dyDescent="0.35">
      <c r="A6" s="26" t="s">
        <v>47</v>
      </c>
      <c r="B6" s="27">
        <v>7</v>
      </c>
      <c r="E6" s="29" t="s">
        <v>47</v>
      </c>
      <c r="F6" s="29">
        <v>0.2</v>
      </c>
    </row>
    <row r="7" spans="1:6" ht="15.5" x14ac:dyDescent="0.35">
      <c r="A7" s="26" t="s">
        <v>48</v>
      </c>
      <c r="B7" s="27">
        <v>7</v>
      </c>
      <c r="E7" s="29" t="s">
        <v>48</v>
      </c>
      <c r="F7" s="29">
        <v>0.2</v>
      </c>
    </row>
    <row r="8" spans="1:6" ht="15.5" x14ac:dyDescent="0.35">
      <c r="A8" s="26" t="s">
        <v>49</v>
      </c>
      <c r="B8" s="27">
        <v>2</v>
      </c>
      <c r="E8" s="29" t="s">
        <v>49</v>
      </c>
      <c r="F8" s="29">
        <v>5.7142857142857141E-2</v>
      </c>
    </row>
    <row r="9" spans="1:6" ht="15.5" x14ac:dyDescent="0.35">
      <c r="A9" s="26" t="s">
        <v>50</v>
      </c>
      <c r="B9" s="27">
        <v>15</v>
      </c>
      <c r="E9" s="29" t="s">
        <v>50</v>
      </c>
      <c r="F9" s="29">
        <v>0.42857142857142855</v>
      </c>
    </row>
    <row r="10" spans="1:6" ht="15.5" x14ac:dyDescent="0.35">
      <c r="A10" s="26" t="s">
        <v>51</v>
      </c>
      <c r="B10" s="27">
        <v>4</v>
      </c>
      <c r="E10" s="29" t="s">
        <v>51</v>
      </c>
      <c r="F10" s="29">
        <v>0.11428571428571428</v>
      </c>
    </row>
    <row r="11" spans="1:6" ht="15.5" x14ac:dyDescent="0.35">
      <c r="A11" s="26" t="s">
        <v>45</v>
      </c>
      <c r="B11" s="27">
        <v>35</v>
      </c>
      <c r="E11" s="29" t="s">
        <v>45</v>
      </c>
      <c r="F11" s="29">
        <v>1</v>
      </c>
    </row>
    <row r="19" spans="1:2" ht="23.5" x14ac:dyDescent="0.25">
      <c r="A19" s="8" t="s">
        <v>46</v>
      </c>
    </row>
    <row r="20" spans="1:2" ht="34" x14ac:dyDescent="0.25">
      <c r="A20" s="7" t="s">
        <v>25</v>
      </c>
      <c r="B20" s="7" t="s">
        <v>30</v>
      </c>
    </row>
    <row r="21" spans="1:2" ht="15.5" x14ac:dyDescent="0.35">
      <c r="A21" s="3" t="s">
        <v>47</v>
      </c>
      <c r="B21" s="4">
        <v>7</v>
      </c>
    </row>
    <row r="22" spans="1:2" ht="15.5" x14ac:dyDescent="0.35">
      <c r="A22" s="5" t="s">
        <v>48</v>
      </c>
      <c r="B22" s="6">
        <v>7</v>
      </c>
    </row>
    <row r="23" spans="1:2" ht="15.5" x14ac:dyDescent="0.35">
      <c r="A23" s="3" t="s">
        <v>49</v>
      </c>
      <c r="B23" s="4">
        <v>2</v>
      </c>
    </row>
    <row r="24" spans="1:2" ht="15.5" x14ac:dyDescent="0.35">
      <c r="A24" s="5" t="s">
        <v>50</v>
      </c>
      <c r="B24" s="6">
        <v>15</v>
      </c>
    </row>
    <row r="25" spans="1:2" ht="15.5" x14ac:dyDescent="0.35">
      <c r="A25" s="3" t="s">
        <v>51</v>
      </c>
      <c r="B25" s="4">
        <v>4</v>
      </c>
    </row>
  </sheetData>
  <hyperlinks>
    <hyperlink ref="A1" location="'Event Information'!A1" display="Back to Table of Contents" xr:uid="{00000000-0004-0000-0200-000000000000}"/>
  </hyperlinks>
  <pageMargins left="0.75" right="0.75" top="1" bottom="1" header="0.5" footer="0.5"/>
  <pageSetup orientation="portrait"/>
  <headerFooter alignWithMargins="0"/>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39"/>
  <sheetViews>
    <sheetView tabSelected="1" topLeftCell="A28" workbookViewId="0">
      <selection activeCell="D5" sqref="D5:D38"/>
    </sheetView>
  </sheetViews>
  <sheetFormatPr defaultRowHeight="12.5" x14ac:dyDescent="0.25"/>
  <cols>
    <col min="1" max="38" width="27.453125" customWidth="1"/>
  </cols>
  <sheetData>
    <row r="1" spans="1:38" x14ac:dyDescent="0.25">
      <c r="A1" s="1" t="s">
        <v>28</v>
      </c>
    </row>
    <row r="3" spans="1:38" ht="23.5" x14ac:dyDescent="0.25">
      <c r="A3" s="2" t="s">
        <v>26</v>
      </c>
    </row>
    <row r="4" spans="1:38" ht="170" x14ac:dyDescent="0.25">
      <c r="A4" s="7" t="s">
        <v>52</v>
      </c>
      <c r="B4" s="7" t="s">
        <v>53</v>
      </c>
      <c r="C4" s="7" t="s">
        <v>54</v>
      </c>
      <c r="D4" s="7" t="s">
        <v>55</v>
      </c>
      <c r="E4" s="7" t="s">
        <v>29</v>
      </c>
      <c r="F4" s="7" t="s">
        <v>56</v>
      </c>
      <c r="G4" s="7" t="s">
        <v>25</v>
      </c>
      <c r="H4" s="7" t="s">
        <v>57</v>
      </c>
      <c r="I4" s="7" t="s">
        <v>58</v>
      </c>
      <c r="J4" s="7" t="s">
        <v>59</v>
      </c>
      <c r="K4" s="7" t="s">
        <v>60</v>
      </c>
      <c r="L4" s="7" t="s">
        <v>61</v>
      </c>
      <c r="M4" s="7" t="s">
        <v>62</v>
      </c>
      <c r="N4" s="7" t="s">
        <v>63</v>
      </c>
      <c r="O4" s="7" t="s">
        <v>64</v>
      </c>
      <c r="P4" s="7" t="s">
        <v>65</v>
      </c>
      <c r="Q4" s="7" t="s">
        <v>66</v>
      </c>
      <c r="R4" s="7" t="s">
        <v>67</v>
      </c>
      <c r="S4" s="7" t="s">
        <v>68</v>
      </c>
      <c r="T4" s="7" t="s">
        <v>69</v>
      </c>
      <c r="U4" s="7" t="s">
        <v>70</v>
      </c>
      <c r="V4" s="7" t="s">
        <v>71</v>
      </c>
      <c r="W4" s="7" t="s">
        <v>72</v>
      </c>
      <c r="X4" s="7" t="s">
        <v>73</v>
      </c>
      <c r="Y4" s="7" t="s">
        <v>74</v>
      </c>
      <c r="Z4" s="7" t="s">
        <v>75</v>
      </c>
      <c r="AA4" s="7" t="s">
        <v>76</v>
      </c>
      <c r="AB4" s="7" t="s">
        <v>77</v>
      </c>
      <c r="AC4" s="7" t="s">
        <v>78</v>
      </c>
      <c r="AD4" s="7" t="s">
        <v>79</v>
      </c>
      <c r="AE4" s="7" t="s">
        <v>80</v>
      </c>
      <c r="AF4" s="7" t="s">
        <v>81</v>
      </c>
      <c r="AG4" s="7" t="s">
        <v>82</v>
      </c>
      <c r="AH4" s="7" t="s">
        <v>83</v>
      </c>
      <c r="AI4" s="7" t="s">
        <v>84</v>
      </c>
      <c r="AJ4" s="7" t="s">
        <v>85</v>
      </c>
      <c r="AK4" s="7" t="s">
        <v>86</v>
      </c>
      <c r="AL4" s="7" t="s">
        <v>87</v>
      </c>
    </row>
    <row r="5" spans="1:38" ht="31" x14ac:dyDescent="0.35">
      <c r="A5" s="10">
        <f>DATE(2025,11,19)+TIME(12,57,43)</f>
        <v>45980.540081018517</v>
      </c>
      <c r="B5" s="3" t="s">
        <v>88</v>
      </c>
      <c r="C5" s="3" t="s">
        <v>89</v>
      </c>
      <c r="D5" s="3" t="s">
        <v>90</v>
      </c>
      <c r="E5" s="3" t="s">
        <v>42</v>
      </c>
      <c r="F5" s="3" t="s">
        <v>91</v>
      </c>
      <c r="G5" s="3" t="s">
        <v>50</v>
      </c>
      <c r="H5" s="3" t="s">
        <v>92</v>
      </c>
      <c r="I5" s="11">
        <f t="shared" ref="I5:I6" si="0">DATE(2026,1,12)</f>
        <v>46034</v>
      </c>
      <c r="J5" s="11">
        <f t="shared" ref="J5:J6" si="1">DATE(2026,1,15)</f>
        <v>46037</v>
      </c>
      <c r="K5" s="3"/>
      <c r="L5" s="3"/>
      <c r="M5" s="3" t="s">
        <v>93</v>
      </c>
      <c r="N5" s="3" t="s">
        <v>94</v>
      </c>
      <c r="O5" s="3"/>
      <c r="P5" s="3"/>
      <c r="Q5" s="3"/>
      <c r="R5" s="3"/>
      <c r="S5" s="3" t="s">
        <v>95</v>
      </c>
      <c r="T5" s="3" t="s">
        <v>96</v>
      </c>
      <c r="U5" s="3" t="s">
        <v>97</v>
      </c>
      <c r="V5" s="12" t="s">
        <v>98</v>
      </c>
      <c r="W5" s="3" t="s">
        <v>99</v>
      </c>
      <c r="X5" s="3" t="s">
        <v>99</v>
      </c>
      <c r="Y5" s="3" t="s">
        <v>100</v>
      </c>
      <c r="Z5" s="3" t="s">
        <v>101</v>
      </c>
      <c r="AA5" s="3"/>
      <c r="AB5" s="3" t="s">
        <v>102</v>
      </c>
      <c r="AC5" s="3" t="s">
        <v>103</v>
      </c>
      <c r="AD5" s="3" t="s">
        <v>104</v>
      </c>
      <c r="AE5" s="3" t="s">
        <v>105</v>
      </c>
      <c r="AF5" s="3" t="s">
        <v>106</v>
      </c>
      <c r="AG5" s="3" t="s">
        <v>107</v>
      </c>
      <c r="AH5" s="3" t="s">
        <v>108</v>
      </c>
      <c r="AI5" s="3"/>
      <c r="AJ5" s="3"/>
      <c r="AK5" s="3" t="s">
        <v>109</v>
      </c>
      <c r="AL5" s="10">
        <f>DATE(2025,11,19)+TIME(12,57,43)</f>
        <v>45980.540081018517</v>
      </c>
    </row>
    <row r="6" spans="1:38" ht="62" x14ac:dyDescent="0.35">
      <c r="A6" s="13">
        <f>DATE(2025,12,18)+TIME(12,29,53)</f>
        <v>46009.520752314813</v>
      </c>
      <c r="B6" s="5" t="s">
        <v>110</v>
      </c>
      <c r="C6" s="5" t="s">
        <v>111</v>
      </c>
      <c r="D6" s="5" t="s">
        <v>112</v>
      </c>
      <c r="E6" s="5" t="s">
        <v>32</v>
      </c>
      <c r="F6" s="5" t="s">
        <v>91</v>
      </c>
      <c r="G6" s="5" t="s">
        <v>50</v>
      </c>
      <c r="H6" s="5" t="s">
        <v>92</v>
      </c>
      <c r="I6" s="14">
        <f t="shared" si="0"/>
        <v>46034</v>
      </c>
      <c r="J6" s="14">
        <f t="shared" si="1"/>
        <v>46037</v>
      </c>
      <c r="K6" s="5"/>
      <c r="L6" s="5"/>
      <c r="M6" s="5" t="s">
        <v>93</v>
      </c>
      <c r="N6" s="5" t="s">
        <v>113</v>
      </c>
      <c r="O6" s="5" t="s">
        <v>114</v>
      </c>
      <c r="P6" s="5" t="s">
        <v>115</v>
      </c>
      <c r="Q6" s="5" t="s">
        <v>116</v>
      </c>
      <c r="R6" s="5"/>
      <c r="S6" s="5" t="s">
        <v>117</v>
      </c>
      <c r="T6" s="5" t="s">
        <v>118</v>
      </c>
      <c r="U6" s="5" t="s">
        <v>119</v>
      </c>
      <c r="V6" s="15" t="s">
        <v>120</v>
      </c>
      <c r="W6" s="5" t="s">
        <v>121</v>
      </c>
      <c r="X6" s="5" t="s">
        <v>121</v>
      </c>
      <c r="Y6" s="5" t="s">
        <v>122</v>
      </c>
      <c r="Z6" s="5" t="s">
        <v>123</v>
      </c>
      <c r="AA6" s="5" t="s">
        <v>124</v>
      </c>
      <c r="AB6" s="5" t="s">
        <v>125</v>
      </c>
      <c r="AC6" s="5" t="s">
        <v>126</v>
      </c>
      <c r="AD6" s="5" t="s">
        <v>127</v>
      </c>
      <c r="AE6" s="5" t="s">
        <v>105</v>
      </c>
      <c r="AF6" s="5" t="s">
        <v>128</v>
      </c>
      <c r="AG6" s="5" t="s">
        <v>129</v>
      </c>
      <c r="AH6" s="5" t="s">
        <v>108</v>
      </c>
      <c r="AI6" s="5"/>
      <c r="AJ6" s="5"/>
      <c r="AK6" s="5" t="s">
        <v>109</v>
      </c>
      <c r="AL6" s="13">
        <f>DATE(2025,12,18)+TIME(12,29,53)</f>
        <v>46009.520752314813</v>
      </c>
    </row>
    <row r="7" spans="1:38" ht="31" x14ac:dyDescent="0.35">
      <c r="A7" s="10">
        <f>DATE(2025,11,13)+TIME(12,4,34)</f>
        <v>45974.503171296295</v>
      </c>
      <c r="B7" s="3" t="s">
        <v>218</v>
      </c>
      <c r="C7" s="3" t="s">
        <v>219</v>
      </c>
      <c r="D7" s="3" t="s">
        <v>220</v>
      </c>
      <c r="E7" s="3" t="s">
        <v>43</v>
      </c>
      <c r="F7" s="3" t="s">
        <v>133</v>
      </c>
      <c r="G7" s="3" t="s">
        <v>47</v>
      </c>
      <c r="H7" s="3" t="s">
        <v>92</v>
      </c>
      <c r="I7" s="11">
        <f>DATE(2026,1,11)</f>
        <v>46033</v>
      </c>
      <c r="J7" s="11">
        <f>DATE(2026,1,15)</f>
        <v>46037</v>
      </c>
      <c r="K7" s="3" t="s">
        <v>221</v>
      </c>
      <c r="L7" s="3"/>
      <c r="M7" s="3" t="s">
        <v>93</v>
      </c>
      <c r="N7" s="3" t="s">
        <v>94</v>
      </c>
      <c r="O7" s="3"/>
      <c r="P7" s="3"/>
      <c r="Q7" s="3"/>
      <c r="R7" s="3" t="s">
        <v>222</v>
      </c>
      <c r="S7" s="3" t="s">
        <v>223</v>
      </c>
      <c r="T7" s="3" t="s">
        <v>224</v>
      </c>
      <c r="U7" s="3" t="s">
        <v>225</v>
      </c>
      <c r="V7" s="12" t="s">
        <v>226</v>
      </c>
      <c r="W7" s="3" t="s">
        <v>227</v>
      </c>
      <c r="X7" s="3" t="s">
        <v>227</v>
      </c>
      <c r="Y7" s="3" t="s">
        <v>228</v>
      </c>
      <c r="Z7" s="3" t="s">
        <v>229</v>
      </c>
      <c r="AA7" s="3"/>
      <c r="AB7" s="3" t="s">
        <v>230</v>
      </c>
      <c r="AC7" s="3" t="s">
        <v>103</v>
      </c>
      <c r="AD7" s="3" t="s">
        <v>127</v>
      </c>
      <c r="AE7" s="3" t="s">
        <v>145</v>
      </c>
      <c r="AF7" s="3" t="s">
        <v>128</v>
      </c>
      <c r="AG7" s="3" t="s">
        <v>107</v>
      </c>
      <c r="AH7" s="3" t="s">
        <v>108</v>
      </c>
      <c r="AI7" s="3"/>
      <c r="AJ7" s="3"/>
      <c r="AK7" s="3" t="s">
        <v>109</v>
      </c>
      <c r="AL7" s="10">
        <f>DATE(2025,11,13)+TIME(12,4,34)</f>
        <v>45974.503171296295</v>
      </c>
    </row>
    <row r="8" spans="1:38" ht="31" x14ac:dyDescent="0.35">
      <c r="A8" s="10">
        <f>DATE(2025,10,28)+TIME(13,13,50)</f>
        <v>45958.55127314815</v>
      </c>
      <c r="B8" s="3" t="s">
        <v>316</v>
      </c>
      <c r="C8" s="3" t="s">
        <v>317</v>
      </c>
      <c r="D8" s="3" t="s">
        <v>318</v>
      </c>
      <c r="E8" s="3" t="s">
        <v>37</v>
      </c>
      <c r="F8" s="3" t="s">
        <v>133</v>
      </c>
      <c r="G8" s="3" t="s">
        <v>47</v>
      </c>
      <c r="H8" s="3" t="s">
        <v>92</v>
      </c>
      <c r="I8" s="11">
        <f>DATE(2026,1,11)</f>
        <v>46033</v>
      </c>
      <c r="J8" s="11">
        <f>DATE(2026,1,15)</f>
        <v>46037</v>
      </c>
      <c r="K8" s="3"/>
      <c r="L8" s="3"/>
      <c r="M8" s="3"/>
      <c r="N8" s="3" t="s">
        <v>94</v>
      </c>
      <c r="O8" s="3"/>
      <c r="P8" s="3"/>
      <c r="Q8" s="3"/>
      <c r="R8" s="3"/>
      <c r="S8" s="3" t="s">
        <v>319</v>
      </c>
      <c r="T8" s="3" t="s">
        <v>320</v>
      </c>
      <c r="U8" s="3" t="s">
        <v>321</v>
      </c>
      <c r="V8" s="12" t="s">
        <v>322</v>
      </c>
      <c r="W8" s="3" t="s">
        <v>323</v>
      </c>
      <c r="X8" s="3" t="s">
        <v>324</v>
      </c>
      <c r="Y8" s="3" t="s">
        <v>325</v>
      </c>
      <c r="Z8" s="3" t="s">
        <v>326</v>
      </c>
      <c r="AA8" s="3" t="s">
        <v>327</v>
      </c>
      <c r="AB8" s="3" t="s">
        <v>328</v>
      </c>
      <c r="AC8" s="3" t="s">
        <v>160</v>
      </c>
      <c r="AD8" s="3" t="s">
        <v>290</v>
      </c>
      <c r="AE8" s="3" t="s">
        <v>145</v>
      </c>
      <c r="AF8" s="3" t="s">
        <v>146</v>
      </c>
      <c r="AG8" s="3" t="s">
        <v>147</v>
      </c>
      <c r="AH8" s="3" t="s">
        <v>108</v>
      </c>
      <c r="AI8" s="3" t="s">
        <v>234</v>
      </c>
      <c r="AJ8" s="3" t="s">
        <v>255</v>
      </c>
      <c r="AK8" s="3" t="s">
        <v>109</v>
      </c>
      <c r="AL8" s="10">
        <f>DATE(2025,10,28)+TIME(13,13,50)</f>
        <v>45958.55127314815</v>
      </c>
    </row>
    <row r="9" spans="1:38" ht="31" x14ac:dyDescent="0.35">
      <c r="A9" s="10">
        <f>DATE(2025,10,28)+TIME(15,50,56)</f>
        <v>45958.660370370373</v>
      </c>
      <c r="B9" s="3" t="s">
        <v>500</v>
      </c>
      <c r="C9" s="3" t="s">
        <v>501</v>
      </c>
      <c r="D9" s="3" t="s">
        <v>502</v>
      </c>
      <c r="E9" s="3" t="s">
        <v>38</v>
      </c>
      <c r="F9" s="3" t="s">
        <v>133</v>
      </c>
      <c r="G9" s="3" t="s">
        <v>47</v>
      </c>
      <c r="H9" s="3" t="s">
        <v>92</v>
      </c>
      <c r="I9" s="11">
        <f>DATE(2026,1,11)</f>
        <v>46033</v>
      </c>
      <c r="J9" s="11">
        <f>DATE(2026,1,16)</f>
        <v>46038</v>
      </c>
      <c r="K9" s="3"/>
      <c r="L9" s="3" t="s">
        <v>503</v>
      </c>
      <c r="M9" s="3"/>
      <c r="N9" s="3" t="s">
        <v>94</v>
      </c>
      <c r="O9" s="3"/>
      <c r="P9" s="3"/>
      <c r="Q9" s="3"/>
      <c r="R9" s="3"/>
      <c r="S9" s="3" t="s">
        <v>504</v>
      </c>
      <c r="T9" s="3" t="s">
        <v>505</v>
      </c>
      <c r="U9" s="3" t="s">
        <v>506</v>
      </c>
      <c r="V9" s="12" t="s">
        <v>507</v>
      </c>
      <c r="W9" s="3" t="s">
        <v>508</v>
      </c>
      <c r="X9" s="3" t="s">
        <v>508</v>
      </c>
      <c r="Y9" s="3" t="s">
        <v>509</v>
      </c>
      <c r="Z9" s="3" t="s">
        <v>510</v>
      </c>
      <c r="AA9" s="3" t="s">
        <v>511</v>
      </c>
      <c r="AB9" s="3" t="s">
        <v>512</v>
      </c>
      <c r="AC9" s="3" t="s">
        <v>160</v>
      </c>
      <c r="AD9" s="3" t="s">
        <v>201</v>
      </c>
      <c r="AE9" s="3" t="s">
        <v>145</v>
      </c>
      <c r="AF9" s="3" t="s">
        <v>146</v>
      </c>
      <c r="AG9" s="3" t="s">
        <v>187</v>
      </c>
      <c r="AH9" s="3" t="s">
        <v>108</v>
      </c>
      <c r="AI9" s="3"/>
      <c r="AJ9" s="3" t="s">
        <v>255</v>
      </c>
      <c r="AK9" s="3" t="s">
        <v>109</v>
      </c>
      <c r="AL9" s="10">
        <f>DATE(2025,10,28)+TIME(15,50,56)</f>
        <v>45958.660370370373</v>
      </c>
    </row>
    <row r="10" spans="1:38" ht="62" x14ac:dyDescent="0.35">
      <c r="A10" s="13">
        <f>DATE(2025,11,5)+TIME(4,34,14)</f>
        <v>45966.190439814818</v>
      </c>
      <c r="B10" s="5" t="s">
        <v>513</v>
      </c>
      <c r="C10" s="5" t="s">
        <v>514</v>
      </c>
      <c r="D10" s="5" t="s">
        <v>515</v>
      </c>
      <c r="E10" s="5" t="s">
        <v>38</v>
      </c>
      <c r="F10" s="5" t="s">
        <v>133</v>
      </c>
      <c r="G10" s="5" t="s">
        <v>47</v>
      </c>
      <c r="H10" s="5" t="s">
        <v>92</v>
      </c>
      <c r="I10" s="14">
        <f>DATE(2026,1,11)</f>
        <v>46033</v>
      </c>
      <c r="J10" s="14">
        <f>DATE(2026,1,16)</f>
        <v>46038</v>
      </c>
      <c r="K10" s="5"/>
      <c r="L10" s="5"/>
      <c r="M10" s="5" t="s">
        <v>516</v>
      </c>
      <c r="N10" s="5" t="s">
        <v>113</v>
      </c>
      <c r="O10" s="5" t="s">
        <v>517</v>
      </c>
      <c r="P10" s="5" t="s">
        <v>518</v>
      </c>
      <c r="Q10" s="5" t="s">
        <v>519</v>
      </c>
      <c r="R10" s="5"/>
      <c r="S10" s="5" t="s">
        <v>520</v>
      </c>
      <c r="T10" s="5" t="s">
        <v>521</v>
      </c>
      <c r="U10" s="5" t="s">
        <v>522</v>
      </c>
      <c r="V10" s="15" t="s">
        <v>523</v>
      </c>
      <c r="W10" s="5" t="s">
        <v>524</v>
      </c>
      <c r="X10" s="5" t="s">
        <v>524</v>
      </c>
      <c r="Y10" s="5" t="s">
        <v>525</v>
      </c>
      <c r="Z10" s="5" t="s">
        <v>510</v>
      </c>
      <c r="AA10" s="5" t="s">
        <v>511</v>
      </c>
      <c r="AB10" s="5" t="s">
        <v>526</v>
      </c>
      <c r="AC10" s="5" t="s">
        <v>527</v>
      </c>
      <c r="AD10" s="5" t="s">
        <v>104</v>
      </c>
      <c r="AE10" s="5" t="s">
        <v>145</v>
      </c>
      <c r="AF10" s="5" t="s">
        <v>128</v>
      </c>
      <c r="AG10" s="5" t="s">
        <v>202</v>
      </c>
      <c r="AH10" s="5" t="s">
        <v>108</v>
      </c>
      <c r="AI10" s="5"/>
      <c r="AJ10" s="5"/>
      <c r="AK10" s="5" t="s">
        <v>528</v>
      </c>
      <c r="AL10" s="13">
        <f>DATE(2025,11,5)+TIME(4,34,14)</f>
        <v>45966.190439814818</v>
      </c>
    </row>
    <row r="11" spans="1:38" ht="62" x14ac:dyDescent="0.35">
      <c r="A11" s="10">
        <f>DATE(2025,12,19)+TIME(22,25,57)</f>
        <v>46010.934687499997</v>
      </c>
      <c r="B11" s="3" t="s">
        <v>130</v>
      </c>
      <c r="C11" s="3" t="s">
        <v>131</v>
      </c>
      <c r="D11" s="3" t="s">
        <v>132</v>
      </c>
      <c r="E11" s="3" t="s">
        <v>41</v>
      </c>
      <c r="F11" s="3" t="s">
        <v>133</v>
      </c>
      <c r="G11" s="3" t="s">
        <v>48</v>
      </c>
      <c r="H11" s="3" t="s">
        <v>92</v>
      </c>
      <c r="I11" s="11">
        <f t="shared" ref="I11:I18" si="2">DATE(2026,1,12)</f>
        <v>46034</v>
      </c>
      <c r="J11" s="11">
        <f t="shared" ref="J11:J17" si="3">DATE(2026,1,15)</f>
        <v>46037</v>
      </c>
      <c r="K11" s="3"/>
      <c r="L11" s="3" t="s">
        <v>134</v>
      </c>
      <c r="M11" s="3" t="s">
        <v>93</v>
      </c>
      <c r="N11" s="3"/>
      <c r="O11" s="3"/>
      <c r="P11" s="3"/>
      <c r="Q11" s="3"/>
      <c r="R11" s="3"/>
      <c r="S11" s="3" t="s">
        <v>135</v>
      </c>
      <c r="T11" s="3" t="s">
        <v>136</v>
      </c>
      <c r="U11" s="3" t="s">
        <v>137</v>
      </c>
      <c r="V11" s="12" t="s">
        <v>138</v>
      </c>
      <c r="W11" s="3" t="s">
        <v>139</v>
      </c>
      <c r="X11" s="3" t="s">
        <v>139</v>
      </c>
      <c r="Y11" s="3" t="s">
        <v>140</v>
      </c>
      <c r="Z11" s="3" t="s">
        <v>141</v>
      </c>
      <c r="AA11" s="3" t="s">
        <v>142</v>
      </c>
      <c r="AB11" s="3" t="s">
        <v>143</v>
      </c>
      <c r="AC11" s="3" t="s">
        <v>144</v>
      </c>
      <c r="AD11" s="3" t="s">
        <v>127</v>
      </c>
      <c r="AE11" s="3" t="s">
        <v>145</v>
      </c>
      <c r="AF11" s="3" t="s">
        <v>146</v>
      </c>
      <c r="AG11" s="3" t="s">
        <v>147</v>
      </c>
      <c r="AH11" s="3" t="s">
        <v>108</v>
      </c>
      <c r="AI11" s="3"/>
      <c r="AJ11" s="3"/>
      <c r="AK11" s="3" t="s">
        <v>109</v>
      </c>
      <c r="AL11" s="10">
        <f>DATE(2025,12,19)+TIME(22,25,57)</f>
        <v>46010.934687499997</v>
      </c>
    </row>
    <row r="12" spans="1:38" ht="62" x14ac:dyDescent="0.35">
      <c r="A12" s="13">
        <f>DATE(2025,12,12)+TIME(22,50,26)</f>
        <v>46003.951689814814</v>
      </c>
      <c r="B12" s="5" t="s">
        <v>203</v>
      </c>
      <c r="C12" s="5" t="s">
        <v>204</v>
      </c>
      <c r="D12" s="5" t="s">
        <v>205</v>
      </c>
      <c r="E12" s="5" t="s">
        <v>36</v>
      </c>
      <c r="F12" s="5" t="s">
        <v>91</v>
      </c>
      <c r="G12" s="5" t="s">
        <v>50</v>
      </c>
      <c r="H12" s="5" t="s">
        <v>92</v>
      </c>
      <c r="I12" s="14">
        <f t="shared" si="2"/>
        <v>46034</v>
      </c>
      <c r="J12" s="14">
        <f t="shared" si="3"/>
        <v>46037</v>
      </c>
      <c r="K12" s="5"/>
      <c r="L12" s="5"/>
      <c r="M12" s="5" t="s">
        <v>93</v>
      </c>
      <c r="N12" s="5" t="s">
        <v>113</v>
      </c>
      <c r="O12" s="5" t="s">
        <v>206</v>
      </c>
      <c r="P12" s="5" t="s">
        <v>207</v>
      </c>
      <c r="Q12" s="5" t="s">
        <v>208</v>
      </c>
      <c r="R12" s="5"/>
      <c r="S12" s="5" t="s">
        <v>209</v>
      </c>
      <c r="T12" s="5" t="s">
        <v>210</v>
      </c>
      <c r="U12" s="5" t="s">
        <v>211</v>
      </c>
      <c r="V12" s="15" t="s">
        <v>212</v>
      </c>
      <c r="W12" s="5" t="s">
        <v>213</v>
      </c>
      <c r="X12" s="5" t="s">
        <v>213</v>
      </c>
      <c r="Y12" s="5" t="s">
        <v>214</v>
      </c>
      <c r="Z12" s="5" t="s">
        <v>215</v>
      </c>
      <c r="AA12" s="5" t="s">
        <v>216</v>
      </c>
      <c r="AB12" s="5" t="s">
        <v>217</v>
      </c>
      <c r="AC12" s="5" t="s">
        <v>160</v>
      </c>
      <c r="AD12" s="5" t="s">
        <v>127</v>
      </c>
      <c r="AE12" s="5" t="s">
        <v>105</v>
      </c>
      <c r="AF12" s="5" t="s">
        <v>128</v>
      </c>
      <c r="AG12" s="5" t="s">
        <v>107</v>
      </c>
      <c r="AH12" s="5" t="s">
        <v>108</v>
      </c>
      <c r="AI12" s="5"/>
      <c r="AJ12" s="5"/>
      <c r="AK12" s="5" t="s">
        <v>109</v>
      </c>
      <c r="AL12" s="13">
        <f>DATE(2025,12,12)+TIME(22,50,26)</f>
        <v>46003.951689814814</v>
      </c>
    </row>
    <row r="13" spans="1:38" ht="31" x14ac:dyDescent="0.35">
      <c r="A13" s="13">
        <f>DATE(2025,12,18)+TIME(10,39,40)</f>
        <v>46009.444212962961</v>
      </c>
      <c r="B13" s="5" t="s">
        <v>148</v>
      </c>
      <c r="C13" s="5" t="s">
        <v>149</v>
      </c>
      <c r="D13" s="5" t="s">
        <v>150</v>
      </c>
      <c r="E13" s="5" t="s">
        <v>32</v>
      </c>
      <c r="F13" s="5" t="s">
        <v>91</v>
      </c>
      <c r="G13" s="5" t="s">
        <v>50</v>
      </c>
      <c r="H13" s="5" t="s">
        <v>92</v>
      </c>
      <c r="I13" s="14">
        <f t="shared" si="2"/>
        <v>46034</v>
      </c>
      <c r="J13" s="14">
        <f t="shared" si="3"/>
        <v>46037</v>
      </c>
      <c r="K13" s="5" t="s">
        <v>151</v>
      </c>
      <c r="L13" s="5" t="s">
        <v>152</v>
      </c>
      <c r="M13" s="5" t="s">
        <v>93</v>
      </c>
      <c r="N13" s="5" t="s">
        <v>94</v>
      </c>
      <c r="O13" s="5"/>
      <c r="P13" s="5"/>
      <c r="Q13" s="5"/>
      <c r="R13" s="5"/>
      <c r="S13" s="5" t="s">
        <v>153</v>
      </c>
      <c r="T13" s="5" t="s">
        <v>154</v>
      </c>
      <c r="U13" s="5" t="s">
        <v>155</v>
      </c>
      <c r="V13" s="15" t="s">
        <v>156</v>
      </c>
      <c r="W13" s="5" t="s">
        <v>157</v>
      </c>
      <c r="X13" s="5" t="s">
        <v>157</v>
      </c>
      <c r="Y13" s="5" t="s">
        <v>158</v>
      </c>
      <c r="Z13" s="5" t="s">
        <v>124</v>
      </c>
      <c r="AA13" s="5"/>
      <c r="AB13" s="5" t="s">
        <v>159</v>
      </c>
      <c r="AC13" s="5" t="s">
        <v>160</v>
      </c>
      <c r="AD13" s="5" t="s">
        <v>127</v>
      </c>
      <c r="AE13" s="5" t="s">
        <v>105</v>
      </c>
      <c r="AF13" s="5" t="s">
        <v>128</v>
      </c>
      <c r="AG13" s="5" t="s">
        <v>129</v>
      </c>
      <c r="AH13" s="5" t="s">
        <v>108</v>
      </c>
      <c r="AI13" s="5"/>
      <c r="AJ13" s="5"/>
      <c r="AK13" s="5" t="s">
        <v>109</v>
      </c>
      <c r="AL13" s="13">
        <f>DATE(2025,12,18)+TIME(10,39,40)</f>
        <v>46009.444212962961</v>
      </c>
    </row>
    <row r="14" spans="1:38" ht="62" x14ac:dyDescent="0.35">
      <c r="A14" s="13">
        <f>DATE(2025,12,8)+TIME(15,58,0)</f>
        <v>45999.665277777778</v>
      </c>
      <c r="B14" s="5" t="s">
        <v>231</v>
      </c>
      <c r="C14" s="5" t="s">
        <v>232</v>
      </c>
      <c r="D14" s="5" t="s">
        <v>233</v>
      </c>
      <c r="E14" s="5" t="s">
        <v>36</v>
      </c>
      <c r="F14" s="5" t="s">
        <v>91</v>
      </c>
      <c r="G14" s="5" t="s">
        <v>50</v>
      </c>
      <c r="H14" s="5" t="s">
        <v>92</v>
      </c>
      <c r="I14" s="14">
        <f t="shared" si="2"/>
        <v>46034</v>
      </c>
      <c r="J14" s="14">
        <f t="shared" si="3"/>
        <v>46037</v>
      </c>
      <c r="K14" s="5"/>
      <c r="L14" s="5" t="s">
        <v>234</v>
      </c>
      <c r="M14" s="5" t="s">
        <v>93</v>
      </c>
      <c r="N14" s="5" t="s">
        <v>113</v>
      </c>
      <c r="O14" s="5" t="s">
        <v>235</v>
      </c>
      <c r="P14" s="5" t="s">
        <v>236</v>
      </c>
      <c r="Q14" s="5" t="s">
        <v>237</v>
      </c>
      <c r="R14" s="5"/>
      <c r="S14" s="5" t="s">
        <v>238</v>
      </c>
      <c r="T14" s="5" t="s">
        <v>239</v>
      </c>
      <c r="U14" s="5" t="s">
        <v>240</v>
      </c>
      <c r="V14" s="15" t="s">
        <v>241</v>
      </c>
      <c r="W14" s="5" t="s">
        <v>242</v>
      </c>
      <c r="X14" s="5" t="s">
        <v>242</v>
      </c>
      <c r="Y14" s="5" t="s">
        <v>243</v>
      </c>
      <c r="Z14" s="5"/>
      <c r="AA14" s="5"/>
      <c r="AB14" s="5" t="s">
        <v>244</v>
      </c>
      <c r="AC14" s="5" t="s">
        <v>160</v>
      </c>
      <c r="AD14" s="5" t="s">
        <v>127</v>
      </c>
      <c r="AE14" s="5" t="s">
        <v>105</v>
      </c>
      <c r="AF14" s="5" t="s">
        <v>106</v>
      </c>
      <c r="AG14" s="5" t="s">
        <v>187</v>
      </c>
      <c r="AH14" s="5" t="s">
        <v>108</v>
      </c>
      <c r="AI14" s="5"/>
      <c r="AJ14" s="5"/>
      <c r="AK14" s="5" t="s">
        <v>109</v>
      </c>
      <c r="AL14" s="13">
        <f>DATE(2025,12,8)+TIME(15,58,0)</f>
        <v>45999.665277777778</v>
      </c>
    </row>
    <row r="15" spans="1:38" ht="31" x14ac:dyDescent="0.35">
      <c r="A15" s="10">
        <f>DATE(2025,12,18)+TIME(11,48,26)</f>
        <v>46009.491967592592</v>
      </c>
      <c r="B15" s="3" t="s">
        <v>245</v>
      </c>
      <c r="C15" s="3" t="s">
        <v>246</v>
      </c>
      <c r="D15" s="3" t="s">
        <v>247</v>
      </c>
      <c r="E15" s="3" t="s">
        <v>39</v>
      </c>
      <c r="F15" s="3" t="s">
        <v>91</v>
      </c>
      <c r="G15" s="3" t="s">
        <v>50</v>
      </c>
      <c r="H15" s="3" t="s">
        <v>92</v>
      </c>
      <c r="I15" s="11">
        <f t="shared" si="2"/>
        <v>46034</v>
      </c>
      <c r="J15" s="11">
        <f t="shared" si="3"/>
        <v>46037</v>
      </c>
      <c r="K15" s="3"/>
      <c r="L15" s="3"/>
      <c r="M15" s="3"/>
      <c r="N15" s="3" t="s">
        <v>94</v>
      </c>
      <c r="O15" s="3"/>
      <c r="P15" s="3"/>
      <c r="Q15" s="3"/>
      <c r="R15" s="3"/>
      <c r="S15" s="3" t="s">
        <v>248</v>
      </c>
      <c r="T15" s="3" t="s">
        <v>249</v>
      </c>
      <c r="U15" s="3" t="s">
        <v>250</v>
      </c>
      <c r="V15" s="12" t="s">
        <v>251</v>
      </c>
      <c r="W15" s="3" t="s">
        <v>252</v>
      </c>
      <c r="X15" s="3" t="s">
        <v>252</v>
      </c>
      <c r="Y15" s="3" t="s">
        <v>253</v>
      </c>
      <c r="Z15" s="3" t="s">
        <v>123</v>
      </c>
      <c r="AA15" s="3"/>
      <c r="AB15" s="3" t="s">
        <v>254</v>
      </c>
      <c r="AC15" s="3" t="s">
        <v>160</v>
      </c>
      <c r="AD15" s="3" t="s">
        <v>127</v>
      </c>
      <c r="AE15" s="3" t="s">
        <v>105</v>
      </c>
      <c r="AF15" s="3" t="s">
        <v>106</v>
      </c>
      <c r="AG15" s="3" t="s">
        <v>202</v>
      </c>
      <c r="AH15" s="3" t="s">
        <v>108</v>
      </c>
      <c r="AI15" s="3"/>
      <c r="AJ15" s="3" t="s">
        <v>255</v>
      </c>
      <c r="AK15" s="3" t="s">
        <v>109</v>
      </c>
      <c r="AL15" s="10">
        <f>DATE(2025,12,18)+TIME(11,48,26)</f>
        <v>46009.491967592592</v>
      </c>
    </row>
    <row r="16" spans="1:38" ht="31" x14ac:dyDescent="0.35">
      <c r="A16" s="13">
        <f>DATE(2025,12,20)+TIME(10,6,48)</f>
        <v>46011.421388888892</v>
      </c>
      <c r="B16" s="5" t="s">
        <v>256</v>
      </c>
      <c r="C16" s="5" t="s">
        <v>257</v>
      </c>
      <c r="D16" s="5" t="s">
        <v>258</v>
      </c>
      <c r="E16" s="5" t="s">
        <v>41</v>
      </c>
      <c r="F16" s="5" t="s">
        <v>91</v>
      </c>
      <c r="G16" s="5" t="s">
        <v>48</v>
      </c>
      <c r="H16" s="5" t="s">
        <v>92</v>
      </c>
      <c r="I16" s="14">
        <f t="shared" si="2"/>
        <v>46034</v>
      </c>
      <c r="J16" s="14">
        <f t="shared" si="3"/>
        <v>46037</v>
      </c>
      <c r="K16" s="5"/>
      <c r="L16" s="5"/>
      <c r="M16" s="5" t="s">
        <v>93</v>
      </c>
      <c r="N16" s="5"/>
      <c r="O16" s="5"/>
      <c r="P16" s="5"/>
      <c r="Q16" s="5"/>
      <c r="R16" s="5"/>
      <c r="S16" s="5" t="s">
        <v>259</v>
      </c>
      <c r="T16" s="5" t="s">
        <v>260</v>
      </c>
      <c r="U16" s="5" t="s">
        <v>261</v>
      </c>
      <c r="V16" s="15" t="s">
        <v>262</v>
      </c>
      <c r="W16" s="5" t="s">
        <v>263</v>
      </c>
      <c r="X16" s="5" t="s">
        <v>263</v>
      </c>
      <c r="Y16" s="5" t="s">
        <v>264</v>
      </c>
      <c r="Z16" s="5" t="s">
        <v>141</v>
      </c>
      <c r="AA16" s="5" t="s">
        <v>142</v>
      </c>
      <c r="AB16" s="5" t="s">
        <v>265</v>
      </c>
      <c r="AC16" s="5" t="s">
        <v>103</v>
      </c>
      <c r="AD16" s="5" t="s">
        <v>127</v>
      </c>
      <c r="AE16" s="5" t="s">
        <v>105</v>
      </c>
      <c r="AF16" s="5" t="s">
        <v>128</v>
      </c>
      <c r="AG16" s="5" t="s">
        <v>202</v>
      </c>
      <c r="AH16" s="5" t="s">
        <v>108</v>
      </c>
      <c r="AI16" s="5"/>
      <c r="AJ16" s="5" t="s">
        <v>255</v>
      </c>
      <c r="AK16" s="5" t="s">
        <v>266</v>
      </c>
      <c r="AL16" s="13">
        <f>DATE(2025,12,20)+TIME(10,8,18)</f>
        <v>46011.422430555554</v>
      </c>
    </row>
    <row r="17" spans="1:38" ht="62" x14ac:dyDescent="0.35">
      <c r="A17" s="10">
        <f>DATE(2025,12,18)+TIME(12,27,42)</f>
        <v>46009.519236111111</v>
      </c>
      <c r="B17" s="3" t="s">
        <v>267</v>
      </c>
      <c r="C17" s="3" t="s">
        <v>268</v>
      </c>
      <c r="D17" s="3" t="s">
        <v>269</v>
      </c>
      <c r="E17" s="3" t="s">
        <v>32</v>
      </c>
      <c r="F17" s="3" t="s">
        <v>91</v>
      </c>
      <c r="G17" s="3" t="s">
        <v>50</v>
      </c>
      <c r="H17" s="3" t="s">
        <v>92</v>
      </c>
      <c r="I17" s="11">
        <f t="shared" si="2"/>
        <v>46034</v>
      </c>
      <c r="J17" s="11">
        <f t="shared" si="3"/>
        <v>46037</v>
      </c>
      <c r="K17" s="3"/>
      <c r="L17" s="3" t="s">
        <v>93</v>
      </c>
      <c r="M17" s="3" t="s">
        <v>93</v>
      </c>
      <c r="N17" s="3" t="s">
        <v>113</v>
      </c>
      <c r="O17" s="3" t="s">
        <v>270</v>
      </c>
      <c r="P17" s="3" t="s">
        <v>271</v>
      </c>
      <c r="Q17" s="3" t="s">
        <v>272</v>
      </c>
      <c r="R17" s="3"/>
      <c r="S17" s="3" t="s">
        <v>273</v>
      </c>
      <c r="T17" s="3" t="s">
        <v>274</v>
      </c>
      <c r="U17" s="3" t="s">
        <v>275</v>
      </c>
      <c r="V17" s="12" t="s">
        <v>276</v>
      </c>
      <c r="W17" s="3" t="s">
        <v>277</v>
      </c>
      <c r="X17" s="3" t="s">
        <v>277</v>
      </c>
      <c r="Y17" s="3" t="s">
        <v>278</v>
      </c>
      <c r="Z17" s="3" t="s">
        <v>123</v>
      </c>
      <c r="AA17" s="3" t="s">
        <v>124</v>
      </c>
      <c r="AB17" s="3" t="s">
        <v>279</v>
      </c>
      <c r="AC17" s="3" t="s">
        <v>126</v>
      </c>
      <c r="AD17" s="3" t="s">
        <v>127</v>
      </c>
      <c r="AE17" s="3" t="s">
        <v>105</v>
      </c>
      <c r="AF17" s="3" t="s">
        <v>106</v>
      </c>
      <c r="AG17" s="3" t="s">
        <v>107</v>
      </c>
      <c r="AH17" s="3" t="s">
        <v>108</v>
      </c>
      <c r="AI17" s="3"/>
      <c r="AJ17" s="3"/>
      <c r="AK17" s="3" t="s">
        <v>109</v>
      </c>
      <c r="AL17" s="10">
        <f>DATE(2025,12,18)+TIME(12,27,42)</f>
        <v>46009.519236111111</v>
      </c>
    </row>
    <row r="18" spans="1:38" ht="31" x14ac:dyDescent="0.35">
      <c r="A18" s="13">
        <f>DATE(2025,12,17)+TIME(20,50,0)</f>
        <v>46008.868055555555</v>
      </c>
      <c r="B18" s="5" t="s">
        <v>280</v>
      </c>
      <c r="C18" s="5" t="s">
        <v>281</v>
      </c>
      <c r="D18" s="5" t="s">
        <v>282</v>
      </c>
      <c r="E18" s="5" t="s">
        <v>32</v>
      </c>
      <c r="F18" s="5" t="s">
        <v>91</v>
      </c>
      <c r="G18" s="5" t="s">
        <v>48</v>
      </c>
      <c r="H18" s="5" t="s">
        <v>92</v>
      </c>
      <c r="I18" s="14">
        <f t="shared" si="2"/>
        <v>46034</v>
      </c>
      <c r="J18" s="14">
        <f>DATE(2026,1,16)</f>
        <v>46038</v>
      </c>
      <c r="K18" s="5"/>
      <c r="L18" s="5"/>
      <c r="M18" s="5" t="s">
        <v>93</v>
      </c>
      <c r="N18" s="5"/>
      <c r="O18" s="5"/>
      <c r="P18" s="5"/>
      <c r="Q18" s="5"/>
      <c r="R18" s="5"/>
      <c r="S18" s="5" t="s">
        <v>283</v>
      </c>
      <c r="T18" s="5" t="s">
        <v>284</v>
      </c>
      <c r="U18" s="5" t="s">
        <v>285</v>
      </c>
      <c r="V18" s="15" t="s">
        <v>286</v>
      </c>
      <c r="W18" s="5" t="s">
        <v>287</v>
      </c>
      <c r="X18" s="5" t="s">
        <v>287</v>
      </c>
      <c r="Y18" s="5" t="s">
        <v>288</v>
      </c>
      <c r="Z18" s="5" t="s">
        <v>123</v>
      </c>
      <c r="AA18" s="5" t="s">
        <v>124</v>
      </c>
      <c r="AB18" s="5" t="s">
        <v>289</v>
      </c>
      <c r="AC18" s="5" t="s">
        <v>103</v>
      </c>
      <c r="AD18" s="5" t="s">
        <v>290</v>
      </c>
      <c r="AE18" s="5" t="s">
        <v>105</v>
      </c>
      <c r="AF18" s="5" t="s">
        <v>128</v>
      </c>
      <c r="AG18" s="5" t="s">
        <v>202</v>
      </c>
      <c r="AH18" s="5" t="s">
        <v>108</v>
      </c>
      <c r="AI18" s="5"/>
      <c r="AJ18" s="5"/>
      <c r="AK18" s="5" t="s">
        <v>109</v>
      </c>
      <c r="AL18" s="13">
        <f>DATE(2025,12,17)+TIME(20,50,0)</f>
        <v>46008.868055555555</v>
      </c>
    </row>
    <row r="19" spans="1:38" ht="31" x14ac:dyDescent="0.35">
      <c r="A19" s="10">
        <f>DATE(2025,11,6)+TIME(12,30,46)</f>
        <v>45967.521365740744</v>
      </c>
      <c r="B19" s="3" t="s">
        <v>291</v>
      </c>
      <c r="C19" s="3" t="s">
        <v>292</v>
      </c>
      <c r="D19" s="3" t="s">
        <v>293</v>
      </c>
      <c r="E19" s="3" t="s">
        <v>32</v>
      </c>
      <c r="F19" s="3" t="s">
        <v>91</v>
      </c>
      <c r="G19" s="3" t="s">
        <v>47</v>
      </c>
      <c r="H19" s="3" t="s">
        <v>92</v>
      </c>
      <c r="I19" s="11">
        <f>DATE(2026,1,11)</f>
        <v>46033</v>
      </c>
      <c r="J19" s="11">
        <f>DATE(2026,1,15)</f>
        <v>46037</v>
      </c>
      <c r="K19" s="3"/>
      <c r="L19" s="3" t="s">
        <v>294</v>
      </c>
      <c r="M19" s="3" t="s">
        <v>93</v>
      </c>
      <c r="N19" s="3" t="s">
        <v>94</v>
      </c>
      <c r="O19" s="3"/>
      <c r="P19" s="3"/>
      <c r="Q19" s="3"/>
      <c r="R19" s="3"/>
      <c r="S19" s="3" t="s">
        <v>295</v>
      </c>
      <c r="T19" s="3" t="s">
        <v>296</v>
      </c>
      <c r="U19" s="3" t="s">
        <v>297</v>
      </c>
      <c r="V19" s="12" t="s">
        <v>298</v>
      </c>
      <c r="W19" s="3" t="s">
        <v>299</v>
      </c>
      <c r="X19" s="3" t="s">
        <v>300</v>
      </c>
      <c r="Y19" s="3" t="s">
        <v>301</v>
      </c>
      <c r="Z19" s="3" t="s">
        <v>123</v>
      </c>
      <c r="AA19" s="3" t="s">
        <v>124</v>
      </c>
      <c r="AB19" s="3" t="s">
        <v>302</v>
      </c>
      <c r="AC19" s="3" t="s">
        <v>160</v>
      </c>
      <c r="AD19" s="3" t="s">
        <v>127</v>
      </c>
      <c r="AE19" s="3" t="s">
        <v>105</v>
      </c>
      <c r="AF19" s="3" t="s">
        <v>128</v>
      </c>
      <c r="AG19" s="3" t="s">
        <v>107</v>
      </c>
      <c r="AH19" s="3" t="s">
        <v>108</v>
      </c>
      <c r="AI19" s="3"/>
      <c r="AJ19" s="3"/>
      <c r="AK19" s="3" t="s">
        <v>109</v>
      </c>
      <c r="AL19" s="10">
        <f>DATE(2025,11,6)+TIME(12,30,46)</f>
        <v>45967.521365740744</v>
      </c>
    </row>
    <row r="20" spans="1:38" ht="31" x14ac:dyDescent="0.35">
      <c r="A20" s="13">
        <f>DATE(2025,10,27)+TIME(13,18,4)</f>
        <v>45957.554212962961</v>
      </c>
      <c r="B20" s="5" t="s">
        <v>303</v>
      </c>
      <c r="C20" s="5" t="s">
        <v>304</v>
      </c>
      <c r="D20" s="5" t="s">
        <v>305</v>
      </c>
      <c r="E20" s="5" t="s">
        <v>39</v>
      </c>
      <c r="F20" s="5" t="s">
        <v>91</v>
      </c>
      <c r="G20" s="5" t="s">
        <v>49</v>
      </c>
      <c r="H20" s="5" t="s">
        <v>92</v>
      </c>
      <c r="I20" s="14">
        <f>DATE(2026,1,11)</f>
        <v>46033</v>
      </c>
      <c r="J20" s="14">
        <f>DATE(2026,1,16)</f>
        <v>46038</v>
      </c>
      <c r="K20" s="5"/>
      <c r="L20" s="5"/>
      <c r="M20" s="5" t="s">
        <v>93</v>
      </c>
      <c r="N20" s="5"/>
      <c r="O20" s="5"/>
      <c r="P20" s="5"/>
      <c r="Q20" s="5"/>
      <c r="R20" s="5" t="s">
        <v>39</v>
      </c>
      <c r="S20" s="5" t="s">
        <v>306</v>
      </c>
      <c r="T20" s="5" t="s">
        <v>307</v>
      </c>
      <c r="U20" s="5" t="s">
        <v>308</v>
      </c>
      <c r="V20" s="15" t="s">
        <v>309</v>
      </c>
      <c r="W20" s="5" t="s">
        <v>310</v>
      </c>
      <c r="X20" s="5" t="s">
        <v>311</v>
      </c>
      <c r="Y20" s="5" t="s">
        <v>312</v>
      </c>
      <c r="Z20" s="5" t="s">
        <v>313</v>
      </c>
      <c r="AA20" s="5"/>
      <c r="AB20" s="5" t="s">
        <v>314</v>
      </c>
      <c r="AC20" s="5" t="s">
        <v>315</v>
      </c>
      <c r="AD20" s="5" t="s">
        <v>127</v>
      </c>
      <c r="AE20" s="5" t="s">
        <v>105</v>
      </c>
      <c r="AF20" s="5" t="s">
        <v>128</v>
      </c>
      <c r="AG20" s="5" t="s">
        <v>202</v>
      </c>
      <c r="AH20" s="5" t="s">
        <v>108</v>
      </c>
      <c r="AI20" s="5"/>
      <c r="AJ20" s="5" t="s">
        <v>255</v>
      </c>
      <c r="AK20" s="5" t="s">
        <v>109</v>
      </c>
      <c r="AL20" s="13">
        <f>DATE(2025,10,27)+TIME(13,18,4)</f>
        <v>45957.554212962961</v>
      </c>
    </row>
    <row r="21" spans="1:38" ht="31" x14ac:dyDescent="0.35">
      <c r="A21" s="13">
        <f>DATE(2025,12,3)+TIME(17,44,43)</f>
        <v>45994.739386574074</v>
      </c>
      <c r="B21" s="5" t="s">
        <v>174</v>
      </c>
      <c r="C21" s="5" t="s">
        <v>175</v>
      </c>
      <c r="D21" s="5" t="s">
        <v>176</v>
      </c>
      <c r="E21" s="5" t="s">
        <v>34</v>
      </c>
      <c r="F21" s="5" t="s">
        <v>91</v>
      </c>
      <c r="G21" s="5" t="s">
        <v>50</v>
      </c>
      <c r="H21" s="5" t="s">
        <v>92</v>
      </c>
      <c r="I21" s="14">
        <f>DATE(2026,1,12)</f>
        <v>46034</v>
      </c>
      <c r="J21" s="14">
        <f t="shared" ref="J21:J34" si="4">DATE(2026,1,15)</f>
        <v>46037</v>
      </c>
      <c r="K21" s="5"/>
      <c r="L21" s="5"/>
      <c r="M21" s="5" t="s">
        <v>93</v>
      </c>
      <c r="N21" s="5" t="s">
        <v>94</v>
      </c>
      <c r="O21" s="5"/>
      <c r="P21" s="5"/>
      <c r="Q21" s="5"/>
      <c r="R21" s="5"/>
      <c r="S21" s="5" t="s">
        <v>177</v>
      </c>
      <c r="T21" s="5" t="s">
        <v>178</v>
      </c>
      <c r="U21" s="5" t="s">
        <v>179</v>
      </c>
      <c r="V21" s="15" t="s">
        <v>180</v>
      </c>
      <c r="W21" s="5" t="s">
        <v>181</v>
      </c>
      <c r="X21" s="5" t="s">
        <v>181</v>
      </c>
      <c r="Y21" s="5" t="s">
        <v>182</v>
      </c>
      <c r="Z21" s="5" t="s">
        <v>183</v>
      </c>
      <c r="AA21" s="5" t="s">
        <v>184</v>
      </c>
      <c r="AB21" s="5" t="s">
        <v>185</v>
      </c>
      <c r="AC21" s="5" t="s">
        <v>126</v>
      </c>
      <c r="AD21" s="5" t="s">
        <v>186</v>
      </c>
      <c r="AE21" s="5" t="s">
        <v>105</v>
      </c>
      <c r="AF21" s="5" t="s">
        <v>146</v>
      </c>
      <c r="AG21" s="5" t="s">
        <v>187</v>
      </c>
      <c r="AH21" s="5" t="s">
        <v>108</v>
      </c>
      <c r="AI21" s="5"/>
      <c r="AJ21" s="5"/>
      <c r="AK21" s="5" t="s">
        <v>109</v>
      </c>
      <c r="AL21" s="13">
        <f>DATE(2025,12,3)+TIME(17,44,43)</f>
        <v>45994.739386574074</v>
      </c>
    </row>
    <row r="22" spans="1:38" ht="31" x14ac:dyDescent="0.35">
      <c r="A22" s="13">
        <f>DATE(2025,12,19)+TIME(14,30,49)</f>
        <v>46010.604733796295</v>
      </c>
      <c r="B22" s="5" t="s">
        <v>329</v>
      </c>
      <c r="C22" s="5" t="s">
        <v>330</v>
      </c>
      <c r="D22" s="5" t="s">
        <v>331</v>
      </c>
      <c r="E22" s="5" t="s">
        <v>41</v>
      </c>
      <c r="F22" s="5" t="s">
        <v>91</v>
      </c>
      <c r="G22" s="5" t="s">
        <v>48</v>
      </c>
      <c r="H22" s="5" t="s">
        <v>92</v>
      </c>
      <c r="I22" s="14">
        <f>DATE(2026,1,12)</f>
        <v>46034</v>
      </c>
      <c r="J22" s="14">
        <f t="shared" si="4"/>
        <v>46037</v>
      </c>
      <c r="K22" s="5"/>
      <c r="L22" s="5"/>
      <c r="M22" s="5" t="s">
        <v>93</v>
      </c>
      <c r="N22" s="5"/>
      <c r="O22" s="5"/>
      <c r="P22" s="5"/>
      <c r="Q22" s="5"/>
      <c r="R22" s="5"/>
      <c r="S22" s="5" t="s">
        <v>332</v>
      </c>
      <c r="T22" s="5" t="s">
        <v>333</v>
      </c>
      <c r="U22" s="5" t="s">
        <v>334</v>
      </c>
      <c r="V22" s="15" t="s">
        <v>335</v>
      </c>
      <c r="W22" s="5" t="s">
        <v>336</v>
      </c>
      <c r="X22" s="5" t="s">
        <v>336</v>
      </c>
      <c r="Y22" s="5" t="s">
        <v>337</v>
      </c>
      <c r="Z22" s="5" t="s">
        <v>141</v>
      </c>
      <c r="AA22" s="5" t="s">
        <v>142</v>
      </c>
      <c r="AB22" s="5" t="s">
        <v>338</v>
      </c>
      <c r="AC22" s="5" t="s">
        <v>126</v>
      </c>
      <c r="AD22" s="5" t="s">
        <v>127</v>
      </c>
      <c r="AE22" s="5" t="s">
        <v>105</v>
      </c>
      <c r="AF22" s="5" t="s">
        <v>128</v>
      </c>
      <c r="AG22" s="5" t="s">
        <v>202</v>
      </c>
      <c r="AH22" s="5" t="s">
        <v>108</v>
      </c>
      <c r="AI22" s="5"/>
      <c r="AJ22" s="5" t="s">
        <v>255</v>
      </c>
      <c r="AK22" s="5" t="s">
        <v>109</v>
      </c>
      <c r="AL22" s="13">
        <f>DATE(2025,12,19)+TIME(14,30,49)</f>
        <v>46010.604733796295</v>
      </c>
    </row>
    <row r="23" spans="1:38" ht="31" x14ac:dyDescent="0.35">
      <c r="A23" s="10">
        <f>DATE(2025,12,19)+TIME(19,58,29)</f>
        <v>46010.832280092596</v>
      </c>
      <c r="B23" s="3" t="s">
        <v>339</v>
      </c>
      <c r="C23" s="3" t="s">
        <v>340</v>
      </c>
      <c r="D23" s="3" t="s">
        <v>341</v>
      </c>
      <c r="E23" s="3" t="s">
        <v>32</v>
      </c>
      <c r="F23" s="3" t="s">
        <v>133</v>
      </c>
      <c r="G23" s="3" t="s">
        <v>50</v>
      </c>
      <c r="H23" s="3" t="s">
        <v>92</v>
      </c>
      <c r="I23" s="11">
        <f>DATE(2026,1,12)</f>
        <v>46034</v>
      </c>
      <c r="J23" s="11">
        <f t="shared" si="4"/>
        <v>46037</v>
      </c>
      <c r="K23" s="3" t="s">
        <v>342</v>
      </c>
      <c r="L23" s="3"/>
      <c r="M23" s="3" t="s">
        <v>93</v>
      </c>
      <c r="N23" s="3" t="s">
        <v>94</v>
      </c>
      <c r="O23" s="3"/>
      <c r="P23" s="3"/>
      <c r="Q23" s="3"/>
      <c r="R23" s="3" t="s">
        <v>343</v>
      </c>
      <c r="S23" s="3" t="s">
        <v>344</v>
      </c>
      <c r="T23" s="3" t="s">
        <v>345</v>
      </c>
      <c r="U23" s="3" t="s">
        <v>346</v>
      </c>
      <c r="V23" s="12" t="s">
        <v>347</v>
      </c>
      <c r="W23" s="3" t="s">
        <v>348</v>
      </c>
      <c r="X23" s="3" t="s">
        <v>348</v>
      </c>
      <c r="Y23" s="3" t="s">
        <v>349</v>
      </c>
      <c r="Z23" s="3" t="s">
        <v>123</v>
      </c>
      <c r="AA23" s="3" t="s">
        <v>124</v>
      </c>
      <c r="AB23" s="3" t="s">
        <v>350</v>
      </c>
      <c r="AC23" s="3" t="s">
        <v>144</v>
      </c>
      <c r="AD23" s="3" t="s">
        <v>127</v>
      </c>
      <c r="AE23" s="3" t="s">
        <v>145</v>
      </c>
      <c r="AF23" s="3" t="s">
        <v>106</v>
      </c>
      <c r="AG23" s="3" t="s">
        <v>202</v>
      </c>
      <c r="AH23" s="3" t="s">
        <v>108</v>
      </c>
      <c r="AI23" s="3"/>
      <c r="AJ23" s="3"/>
      <c r="AK23" s="3" t="s">
        <v>109</v>
      </c>
      <c r="AL23" s="10">
        <f>DATE(2025,12,19)+TIME(19,58,29)</f>
        <v>46010.832280092596</v>
      </c>
    </row>
    <row r="24" spans="1:38" ht="62" x14ac:dyDescent="0.35">
      <c r="A24" s="13">
        <f>DATE(2025,12,3)+TIME(22,12,56)</f>
        <v>45994.92564814815</v>
      </c>
      <c r="B24" s="5" t="s">
        <v>351</v>
      </c>
      <c r="C24" s="5" t="s">
        <v>352</v>
      </c>
      <c r="D24" s="5" t="s">
        <v>353</v>
      </c>
      <c r="E24" s="5" t="s">
        <v>34</v>
      </c>
      <c r="F24" s="5" t="s">
        <v>91</v>
      </c>
      <c r="G24" s="5" t="s">
        <v>50</v>
      </c>
      <c r="H24" s="5" t="s">
        <v>92</v>
      </c>
      <c r="I24" s="14">
        <f>DATE(2026,1,12)</f>
        <v>46034</v>
      </c>
      <c r="J24" s="14">
        <f t="shared" si="4"/>
        <v>46037</v>
      </c>
      <c r="K24" s="5"/>
      <c r="L24" s="5"/>
      <c r="M24" s="5" t="s">
        <v>93</v>
      </c>
      <c r="N24" s="5" t="s">
        <v>113</v>
      </c>
      <c r="O24" s="5" t="s">
        <v>354</v>
      </c>
      <c r="P24" s="5" t="s">
        <v>355</v>
      </c>
      <c r="Q24" s="5" t="s">
        <v>356</v>
      </c>
      <c r="R24" s="5"/>
      <c r="S24" s="5" t="s">
        <v>357</v>
      </c>
      <c r="T24" s="5" t="s">
        <v>358</v>
      </c>
      <c r="U24" s="5" t="s">
        <v>359</v>
      </c>
      <c r="V24" s="15" t="s">
        <v>360</v>
      </c>
      <c r="W24" s="5" t="s">
        <v>361</v>
      </c>
      <c r="X24" s="5" t="s">
        <v>361</v>
      </c>
      <c r="Y24" s="5" t="s">
        <v>362</v>
      </c>
      <c r="Z24" s="5" t="s">
        <v>184</v>
      </c>
      <c r="AA24" s="5"/>
      <c r="AB24" s="5" t="s">
        <v>363</v>
      </c>
      <c r="AC24" s="5" t="s">
        <v>103</v>
      </c>
      <c r="AD24" s="5" t="s">
        <v>364</v>
      </c>
      <c r="AE24" s="5" t="s">
        <v>105</v>
      </c>
      <c r="AF24" s="5" t="s">
        <v>106</v>
      </c>
      <c r="AG24" s="5" t="s">
        <v>107</v>
      </c>
      <c r="AH24" s="5" t="s">
        <v>108</v>
      </c>
      <c r="AI24" s="5"/>
      <c r="AJ24" s="5"/>
      <c r="AK24" s="5" t="s">
        <v>109</v>
      </c>
      <c r="AL24" s="13">
        <f>DATE(2025,12,3)+TIME(22,12,56)</f>
        <v>45994.92564814815</v>
      </c>
    </row>
    <row r="25" spans="1:38" ht="31" x14ac:dyDescent="0.35">
      <c r="A25" s="10">
        <f>DATE(2026,1,9)+TIME(13,26,46)</f>
        <v>46031.560254629629</v>
      </c>
      <c r="B25" s="3" t="s">
        <v>365</v>
      </c>
      <c r="C25" s="3" t="s">
        <v>366</v>
      </c>
      <c r="D25" s="3" t="s">
        <v>367</v>
      </c>
      <c r="E25" s="3"/>
      <c r="F25" s="3"/>
      <c r="G25" s="3" t="s">
        <v>48</v>
      </c>
      <c r="H25" s="3" t="s">
        <v>92</v>
      </c>
      <c r="I25" s="11">
        <f>DATE(2026,1,12)</f>
        <v>46034</v>
      </c>
      <c r="J25" s="11">
        <f t="shared" si="4"/>
        <v>46037</v>
      </c>
      <c r="K25" s="3"/>
      <c r="L25" s="3"/>
      <c r="M25" s="3"/>
      <c r="N25" s="3"/>
      <c r="O25" s="3"/>
      <c r="P25" s="3"/>
      <c r="Q25" s="3"/>
      <c r="R25" s="3"/>
      <c r="S25" s="3"/>
      <c r="T25" s="3"/>
      <c r="U25" s="3"/>
      <c r="V25" s="12" t="s">
        <v>368</v>
      </c>
      <c r="W25" s="3"/>
      <c r="X25" s="3"/>
      <c r="Y25" s="3"/>
      <c r="Z25" s="3"/>
      <c r="AA25" s="3"/>
      <c r="AB25" s="3"/>
      <c r="AC25" s="3"/>
      <c r="AD25" s="3"/>
      <c r="AE25" s="3"/>
      <c r="AF25" s="3"/>
      <c r="AG25" s="3"/>
      <c r="AH25" s="3" t="s">
        <v>108</v>
      </c>
      <c r="AI25" s="3"/>
      <c r="AJ25" s="3"/>
      <c r="AK25" s="3" t="s">
        <v>369</v>
      </c>
      <c r="AL25" s="10">
        <f>DATE(2026,1,9)+TIME(13,26,46)</f>
        <v>46031.560254629629</v>
      </c>
    </row>
    <row r="26" spans="1:38" ht="31" x14ac:dyDescent="0.35">
      <c r="A26" s="13">
        <f>DATE(2025,10,24)+TIME(15,24,19)</f>
        <v>45954.641886574071</v>
      </c>
      <c r="B26" s="5" t="s">
        <v>19</v>
      </c>
      <c r="C26" s="5" t="s">
        <v>370</v>
      </c>
      <c r="D26" s="5" t="s">
        <v>371</v>
      </c>
      <c r="E26" s="5" t="s">
        <v>39</v>
      </c>
      <c r="F26" s="5" t="s">
        <v>91</v>
      </c>
      <c r="G26" s="5" t="s">
        <v>49</v>
      </c>
      <c r="H26" s="5" t="s">
        <v>92</v>
      </c>
      <c r="I26" s="14">
        <f>DATE(2026,1,11)</f>
        <v>46033</v>
      </c>
      <c r="J26" s="14">
        <f t="shared" si="4"/>
        <v>46037</v>
      </c>
      <c r="K26" s="5"/>
      <c r="L26" s="5"/>
      <c r="M26" s="5"/>
      <c r="N26" s="5"/>
      <c r="O26" s="5"/>
      <c r="P26" s="5"/>
      <c r="Q26" s="5"/>
      <c r="R26" s="5" t="s">
        <v>372</v>
      </c>
      <c r="S26" s="5" t="s">
        <v>373</v>
      </c>
      <c r="T26" s="5" t="s">
        <v>374</v>
      </c>
      <c r="U26" s="5" t="s">
        <v>375</v>
      </c>
      <c r="V26" s="15" t="s">
        <v>376</v>
      </c>
      <c r="W26" s="5" t="s">
        <v>377</v>
      </c>
      <c r="X26" s="5" t="s">
        <v>377</v>
      </c>
      <c r="Y26" s="5" t="s">
        <v>378</v>
      </c>
      <c r="Z26" s="5" t="s">
        <v>379</v>
      </c>
      <c r="AA26" s="5" t="s">
        <v>380</v>
      </c>
      <c r="AB26" s="5" t="s">
        <v>381</v>
      </c>
      <c r="AC26" s="5" t="s">
        <v>160</v>
      </c>
      <c r="AD26" s="5" t="s">
        <v>127</v>
      </c>
      <c r="AE26" s="5" t="s">
        <v>105</v>
      </c>
      <c r="AF26" s="5" t="s">
        <v>106</v>
      </c>
      <c r="AG26" s="5" t="s">
        <v>382</v>
      </c>
      <c r="AH26" s="5" t="s">
        <v>108</v>
      </c>
      <c r="AI26" s="5"/>
      <c r="AJ26" s="5" t="s">
        <v>255</v>
      </c>
      <c r="AK26" s="5" t="s">
        <v>369</v>
      </c>
      <c r="AL26" s="13">
        <f>DATE(2025,10,24)+TIME(15,24,19)</f>
        <v>45954.641886574071</v>
      </c>
    </row>
    <row r="27" spans="1:38" ht="31" x14ac:dyDescent="0.35">
      <c r="A27" s="10">
        <f>DATE(2025,12,19)+TIME(8,3,54)</f>
        <v>46010.336041666669</v>
      </c>
      <c r="B27" s="3" t="s">
        <v>383</v>
      </c>
      <c r="C27" s="3" t="s">
        <v>384</v>
      </c>
      <c r="D27" s="3" t="s">
        <v>385</v>
      </c>
      <c r="E27" s="3" t="s">
        <v>41</v>
      </c>
      <c r="F27" s="3" t="s">
        <v>91</v>
      </c>
      <c r="G27" s="3" t="s">
        <v>48</v>
      </c>
      <c r="H27" s="3" t="s">
        <v>92</v>
      </c>
      <c r="I27" s="11">
        <f>DATE(2026,1,12)</f>
        <v>46034</v>
      </c>
      <c r="J27" s="11">
        <f t="shared" si="4"/>
        <v>46037</v>
      </c>
      <c r="K27" s="3" t="s">
        <v>386</v>
      </c>
      <c r="L27" s="3"/>
      <c r="M27" s="3"/>
      <c r="N27" s="3"/>
      <c r="O27" s="3"/>
      <c r="P27" s="3"/>
      <c r="Q27" s="3"/>
      <c r="R27" s="3"/>
      <c r="S27" s="16" t="s">
        <v>387</v>
      </c>
      <c r="T27" s="3" t="s">
        <v>388</v>
      </c>
      <c r="U27" s="3" t="s">
        <v>389</v>
      </c>
      <c r="V27" s="12" t="s">
        <v>390</v>
      </c>
      <c r="W27" s="3" t="s">
        <v>391</v>
      </c>
      <c r="X27" s="3" t="s">
        <v>391</v>
      </c>
      <c r="Y27" s="3" t="s">
        <v>392</v>
      </c>
      <c r="Z27" s="3" t="s">
        <v>141</v>
      </c>
      <c r="AA27" s="3" t="s">
        <v>142</v>
      </c>
      <c r="AB27" s="3" t="s">
        <v>393</v>
      </c>
      <c r="AC27" s="3" t="s">
        <v>103</v>
      </c>
      <c r="AD27" s="3" t="s">
        <v>127</v>
      </c>
      <c r="AE27" s="3" t="s">
        <v>105</v>
      </c>
      <c r="AF27" s="3" t="s">
        <v>106</v>
      </c>
      <c r="AG27" s="3" t="s">
        <v>202</v>
      </c>
      <c r="AH27" s="3" t="s">
        <v>108</v>
      </c>
      <c r="AI27" s="3"/>
      <c r="AJ27" s="3" t="s">
        <v>255</v>
      </c>
      <c r="AK27" s="3" t="s">
        <v>109</v>
      </c>
      <c r="AL27" s="10">
        <f>DATE(2025,12,19)+TIME(8,3,54)</f>
        <v>46010.336041666669</v>
      </c>
    </row>
    <row r="28" spans="1:38" ht="31" x14ac:dyDescent="0.35">
      <c r="A28" s="13">
        <f>DATE(2025,12,4)+TIME(9,58,15)</f>
        <v>45995.415451388886</v>
      </c>
      <c r="B28" s="5" t="s">
        <v>394</v>
      </c>
      <c r="C28" s="5" t="s">
        <v>395</v>
      </c>
      <c r="D28" s="5" t="s">
        <v>396</v>
      </c>
      <c r="E28" s="5" t="s">
        <v>36</v>
      </c>
      <c r="F28" s="5" t="s">
        <v>91</v>
      </c>
      <c r="G28" s="5" t="s">
        <v>50</v>
      </c>
      <c r="H28" s="5" t="s">
        <v>92</v>
      </c>
      <c r="I28" s="14">
        <f>DATE(2026,1,12)</f>
        <v>46034</v>
      </c>
      <c r="J28" s="14">
        <f t="shared" si="4"/>
        <v>46037</v>
      </c>
      <c r="K28" s="5"/>
      <c r="L28" s="5"/>
      <c r="M28" s="5" t="s">
        <v>93</v>
      </c>
      <c r="N28" s="5" t="s">
        <v>94</v>
      </c>
      <c r="O28" s="5"/>
      <c r="P28" s="5"/>
      <c r="Q28" s="5"/>
      <c r="R28" s="5"/>
      <c r="S28" s="5" t="s">
        <v>397</v>
      </c>
      <c r="T28" s="5" t="s">
        <v>398</v>
      </c>
      <c r="U28" s="5" t="s">
        <v>399</v>
      </c>
      <c r="V28" s="15" t="s">
        <v>400</v>
      </c>
      <c r="W28" s="5" t="s">
        <v>401</v>
      </c>
      <c r="X28" s="5" t="s">
        <v>401</v>
      </c>
      <c r="Y28" s="5" t="s">
        <v>402</v>
      </c>
      <c r="Z28" s="5" t="s">
        <v>215</v>
      </c>
      <c r="AA28" s="5"/>
      <c r="AB28" s="5" t="s">
        <v>403</v>
      </c>
      <c r="AC28" s="5" t="s">
        <v>160</v>
      </c>
      <c r="AD28" s="5" t="s">
        <v>104</v>
      </c>
      <c r="AE28" s="5" t="s">
        <v>105</v>
      </c>
      <c r="AF28" s="5" t="s">
        <v>106</v>
      </c>
      <c r="AG28" s="5" t="s">
        <v>147</v>
      </c>
      <c r="AH28" s="5" t="s">
        <v>108</v>
      </c>
      <c r="AI28" s="5"/>
      <c r="AJ28" s="5" t="s">
        <v>255</v>
      </c>
      <c r="AK28" s="5" t="s">
        <v>109</v>
      </c>
      <c r="AL28" s="13">
        <f>DATE(2025,12,4)+TIME(9,58,15)</f>
        <v>45995.415451388886</v>
      </c>
    </row>
    <row r="29" spans="1:38" ht="31" x14ac:dyDescent="0.35">
      <c r="A29" s="10">
        <f>DATE(2025,12,4)+TIME(20,55,27)</f>
        <v>45995.871840277781</v>
      </c>
      <c r="B29" s="3" t="s">
        <v>404</v>
      </c>
      <c r="C29" s="3" t="s">
        <v>405</v>
      </c>
      <c r="D29" s="3" t="s">
        <v>406</v>
      </c>
      <c r="E29" s="3" t="s">
        <v>40</v>
      </c>
      <c r="F29" s="3" t="s">
        <v>91</v>
      </c>
      <c r="G29" s="3" t="s">
        <v>50</v>
      </c>
      <c r="H29" s="3" t="s">
        <v>92</v>
      </c>
      <c r="I29" s="11">
        <f>DATE(2026,1,12)</f>
        <v>46034</v>
      </c>
      <c r="J29" s="11">
        <f t="shared" si="4"/>
        <v>46037</v>
      </c>
      <c r="K29" s="3"/>
      <c r="L29" s="3" t="s">
        <v>407</v>
      </c>
      <c r="M29" s="3" t="s">
        <v>93</v>
      </c>
      <c r="N29" s="3" t="s">
        <v>94</v>
      </c>
      <c r="O29" s="3"/>
      <c r="P29" s="3"/>
      <c r="Q29" s="3"/>
      <c r="R29" s="3"/>
      <c r="S29" s="3" t="s">
        <v>408</v>
      </c>
      <c r="T29" s="3" t="s">
        <v>409</v>
      </c>
      <c r="U29" s="3" t="s">
        <v>410</v>
      </c>
      <c r="V29" s="12" t="s">
        <v>411</v>
      </c>
      <c r="W29" s="3" t="s">
        <v>412</v>
      </c>
      <c r="X29" s="3" t="s">
        <v>412</v>
      </c>
      <c r="Y29" s="3" t="s">
        <v>413</v>
      </c>
      <c r="Z29" s="3" t="s">
        <v>414</v>
      </c>
      <c r="AA29" s="3" t="s">
        <v>415</v>
      </c>
      <c r="AB29" s="3" t="s">
        <v>416</v>
      </c>
      <c r="AC29" s="3" t="s">
        <v>103</v>
      </c>
      <c r="AD29" s="3" t="s">
        <v>417</v>
      </c>
      <c r="AE29" s="3" t="s">
        <v>418</v>
      </c>
      <c r="AF29" s="3" t="s">
        <v>106</v>
      </c>
      <c r="AG29" s="3" t="s">
        <v>147</v>
      </c>
      <c r="AH29" s="3" t="s">
        <v>108</v>
      </c>
      <c r="AI29" s="3"/>
      <c r="AJ29" s="3"/>
      <c r="AK29" s="3" t="s">
        <v>109</v>
      </c>
      <c r="AL29" s="10">
        <f>DATE(2025,12,4)+TIME(20,55,27)</f>
        <v>45995.871840277781</v>
      </c>
    </row>
    <row r="30" spans="1:38" ht="31" x14ac:dyDescent="0.35">
      <c r="A30" s="13">
        <f>DATE(2026,1,6)+TIME(18,13,2)</f>
        <v>46028.759050925924</v>
      </c>
      <c r="B30" s="5" t="s">
        <v>419</v>
      </c>
      <c r="C30" s="5" t="s">
        <v>420</v>
      </c>
      <c r="D30" s="5" t="s">
        <v>421</v>
      </c>
      <c r="E30" s="5" t="s">
        <v>33</v>
      </c>
      <c r="F30" s="5" t="s">
        <v>91</v>
      </c>
      <c r="G30" s="5" t="s">
        <v>47</v>
      </c>
      <c r="H30" s="5" t="s">
        <v>92</v>
      </c>
      <c r="I30" s="14">
        <f>DATE(2026,1,11)</f>
        <v>46033</v>
      </c>
      <c r="J30" s="14">
        <f t="shared" si="4"/>
        <v>46037</v>
      </c>
      <c r="K30" s="5"/>
      <c r="L30" s="5"/>
      <c r="M30" s="5"/>
      <c r="N30" s="5"/>
      <c r="O30" s="5"/>
      <c r="P30" s="5"/>
      <c r="Q30" s="5"/>
      <c r="R30" s="5"/>
      <c r="S30" s="5" t="s">
        <v>422</v>
      </c>
      <c r="T30" s="5" t="s">
        <v>423</v>
      </c>
      <c r="U30" s="5" t="s">
        <v>424</v>
      </c>
      <c r="V30" s="15" t="s">
        <v>425</v>
      </c>
      <c r="W30" s="5" t="s">
        <v>426</v>
      </c>
      <c r="X30" s="5" t="s">
        <v>426</v>
      </c>
      <c r="Y30" s="5" t="s">
        <v>427</v>
      </c>
      <c r="Z30" s="5" t="s">
        <v>428</v>
      </c>
      <c r="AA30" s="5" t="s">
        <v>429</v>
      </c>
      <c r="AB30" s="5" t="s">
        <v>430</v>
      </c>
      <c r="AC30" s="5" t="s">
        <v>103</v>
      </c>
      <c r="AD30" s="5" t="s">
        <v>364</v>
      </c>
      <c r="AE30" s="5" t="s">
        <v>105</v>
      </c>
      <c r="AF30" s="5" t="s">
        <v>128</v>
      </c>
      <c r="AG30" s="5" t="s">
        <v>107</v>
      </c>
      <c r="AH30" s="5" t="s">
        <v>108</v>
      </c>
      <c r="AI30" s="5"/>
      <c r="AJ30" s="5"/>
      <c r="AK30" s="5" t="s">
        <v>369</v>
      </c>
      <c r="AL30" s="13">
        <f>DATE(2026,1,6)+TIME(18,13,2)</f>
        <v>46028.759050925924</v>
      </c>
    </row>
    <row r="31" spans="1:38" ht="31" x14ac:dyDescent="0.35">
      <c r="A31" s="10">
        <f>DATE(2025,12,3)+TIME(16,22,53)</f>
        <v>45994.682557870372</v>
      </c>
      <c r="B31" s="3" t="s">
        <v>431</v>
      </c>
      <c r="C31" s="3" t="s">
        <v>432</v>
      </c>
      <c r="D31" s="3" t="s">
        <v>433</v>
      </c>
      <c r="E31" s="3" t="s">
        <v>35</v>
      </c>
      <c r="F31" s="3" t="s">
        <v>91</v>
      </c>
      <c r="G31" s="3" t="s">
        <v>51</v>
      </c>
      <c r="H31" s="3" t="s">
        <v>92</v>
      </c>
      <c r="I31" s="11">
        <f>DATE(2026,1,12)</f>
        <v>46034</v>
      </c>
      <c r="J31" s="11">
        <f t="shared" si="4"/>
        <v>46037</v>
      </c>
      <c r="K31" s="3" t="s">
        <v>434</v>
      </c>
      <c r="L31" s="3"/>
      <c r="M31" s="3" t="s">
        <v>93</v>
      </c>
      <c r="N31" s="3"/>
      <c r="O31" s="3"/>
      <c r="P31" s="3"/>
      <c r="Q31" s="3"/>
      <c r="R31" s="3"/>
      <c r="S31" s="3" t="s">
        <v>435</v>
      </c>
      <c r="T31" s="3" t="s">
        <v>436</v>
      </c>
      <c r="U31" s="3" t="s">
        <v>437</v>
      </c>
      <c r="V31" s="12" t="s">
        <v>438</v>
      </c>
      <c r="W31" s="3" t="s">
        <v>439</v>
      </c>
      <c r="X31" s="3" t="s">
        <v>439</v>
      </c>
      <c r="Y31" s="3" t="s">
        <v>440</v>
      </c>
      <c r="Z31" s="3" t="s">
        <v>170</v>
      </c>
      <c r="AA31" s="3" t="s">
        <v>171</v>
      </c>
      <c r="AB31" s="3" t="s">
        <v>441</v>
      </c>
      <c r="AC31" s="3" t="s">
        <v>160</v>
      </c>
      <c r="AD31" s="3" t="s">
        <v>127</v>
      </c>
      <c r="AE31" s="3" t="s">
        <v>105</v>
      </c>
      <c r="AF31" s="3" t="s">
        <v>173</v>
      </c>
      <c r="AG31" s="3" t="s">
        <v>129</v>
      </c>
      <c r="AH31" s="3" t="s">
        <v>108</v>
      </c>
      <c r="AI31" s="3"/>
      <c r="AJ31" s="3"/>
      <c r="AK31" s="3" t="s">
        <v>109</v>
      </c>
      <c r="AL31" s="10">
        <f>DATE(2025,12,3)+TIME(16,22,53)</f>
        <v>45994.682557870372</v>
      </c>
    </row>
    <row r="32" spans="1:38" ht="31" x14ac:dyDescent="0.35">
      <c r="A32" s="13">
        <f>DATE(2025,12,6)+TIME(0,24,52)</f>
        <v>45997.017268518517</v>
      </c>
      <c r="B32" s="5" t="s">
        <v>442</v>
      </c>
      <c r="C32" s="5" t="s">
        <v>443</v>
      </c>
      <c r="D32" s="5" t="s">
        <v>444</v>
      </c>
      <c r="E32" s="5" t="s">
        <v>36</v>
      </c>
      <c r="F32" s="5" t="s">
        <v>91</v>
      </c>
      <c r="G32" s="5" t="s">
        <v>50</v>
      </c>
      <c r="H32" s="5" t="s">
        <v>92</v>
      </c>
      <c r="I32" s="14">
        <f>DATE(2026,1,12)</f>
        <v>46034</v>
      </c>
      <c r="J32" s="14">
        <f t="shared" si="4"/>
        <v>46037</v>
      </c>
      <c r="K32" s="5"/>
      <c r="L32" s="5"/>
      <c r="M32" s="5" t="s">
        <v>93</v>
      </c>
      <c r="N32" s="5" t="s">
        <v>94</v>
      </c>
      <c r="O32" s="5"/>
      <c r="P32" s="5"/>
      <c r="Q32" s="5"/>
      <c r="R32" s="5"/>
      <c r="S32" s="5" t="s">
        <v>445</v>
      </c>
      <c r="T32" s="5" t="s">
        <v>446</v>
      </c>
      <c r="U32" s="5" t="s">
        <v>447</v>
      </c>
      <c r="V32" s="15" t="s">
        <v>448</v>
      </c>
      <c r="W32" s="5" t="s">
        <v>449</v>
      </c>
      <c r="X32" s="5" t="s">
        <v>449</v>
      </c>
      <c r="Y32" s="5" t="s">
        <v>450</v>
      </c>
      <c r="Z32" s="5" t="s">
        <v>215</v>
      </c>
      <c r="AA32" s="5" t="s">
        <v>216</v>
      </c>
      <c r="AB32" s="5" t="s">
        <v>451</v>
      </c>
      <c r="AC32" s="5" t="s">
        <v>160</v>
      </c>
      <c r="AD32" s="5" t="s">
        <v>127</v>
      </c>
      <c r="AE32" s="5" t="s">
        <v>105</v>
      </c>
      <c r="AF32" s="5" t="s">
        <v>128</v>
      </c>
      <c r="AG32" s="5" t="s">
        <v>107</v>
      </c>
      <c r="AH32" s="5" t="s">
        <v>108</v>
      </c>
      <c r="AI32" s="5"/>
      <c r="AJ32" s="5" t="s">
        <v>255</v>
      </c>
      <c r="AK32" s="5" t="s">
        <v>109</v>
      </c>
      <c r="AL32" s="13">
        <f>DATE(2025,12,6)+TIME(0,24,52)</f>
        <v>45997.017268518517</v>
      </c>
    </row>
    <row r="33" spans="1:38" ht="93" x14ac:dyDescent="0.35">
      <c r="A33" s="10">
        <f>DATE(2025,12,4)+TIME(12,31,32)</f>
        <v>45995.521898148145</v>
      </c>
      <c r="B33" s="3" t="s">
        <v>452</v>
      </c>
      <c r="C33" s="3" t="s">
        <v>453</v>
      </c>
      <c r="D33" s="3" t="s">
        <v>454</v>
      </c>
      <c r="E33" s="3" t="s">
        <v>35</v>
      </c>
      <c r="F33" s="3" t="s">
        <v>91</v>
      </c>
      <c r="G33" s="3" t="s">
        <v>51</v>
      </c>
      <c r="H33" s="3" t="s">
        <v>92</v>
      </c>
      <c r="I33" s="11">
        <f>DATE(2026,1,11)</f>
        <v>46033</v>
      </c>
      <c r="J33" s="11">
        <f t="shared" si="4"/>
        <v>46037</v>
      </c>
      <c r="K33" s="3" t="s">
        <v>455</v>
      </c>
      <c r="L33" s="3" t="s">
        <v>456</v>
      </c>
      <c r="M33" s="3" t="s">
        <v>93</v>
      </c>
      <c r="N33" s="3"/>
      <c r="O33" s="3"/>
      <c r="P33" s="3"/>
      <c r="Q33" s="3"/>
      <c r="R33" s="3" t="s">
        <v>457</v>
      </c>
      <c r="S33" s="3" t="s">
        <v>458</v>
      </c>
      <c r="T33" s="3" t="s">
        <v>459</v>
      </c>
      <c r="U33" s="3" t="s">
        <v>460</v>
      </c>
      <c r="V33" s="12" t="s">
        <v>461</v>
      </c>
      <c r="W33" s="3" t="s">
        <v>462</v>
      </c>
      <c r="X33" s="3" t="s">
        <v>462</v>
      </c>
      <c r="Y33" s="3" t="s">
        <v>463</v>
      </c>
      <c r="Z33" s="3" t="s">
        <v>170</v>
      </c>
      <c r="AA33" s="3" t="s">
        <v>171</v>
      </c>
      <c r="AB33" s="3" t="s">
        <v>464</v>
      </c>
      <c r="AC33" s="3" t="s">
        <v>103</v>
      </c>
      <c r="AD33" s="3" t="s">
        <v>127</v>
      </c>
      <c r="AE33" s="3" t="s">
        <v>105</v>
      </c>
      <c r="AF33" s="3" t="s">
        <v>173</v>
      </c>
      <c r="AG33" s="3" t="s">
        <v>129</v>
      </c>
      <c r="AH33" s="3" t="s">
        <v>108</v>
      </c>
      <c r="AI33" s="3" t="s">
        <v>92</v>
      </c>
      <c r="AJ33" s="3" t="s">
        <v>255</v>
      </c>
      <c r="AK33" s="3" t="s">
        <v>266</v>
      </c>
      <c r="AL33" s="10">
        <f>DATE(2025,12,5)+TIME(14,30,20)</f>
        <v>45996.604398148149</v>
      </c>
    </row>
    <row r="34" spans="1:38" ht="62" x14ac:dyDescent="0.35">
      <c r="A34" s="13">
        <f>DATE(2025,10,24)+TIME(17,4,21)</f>
        <v>45954.711354166669</v>
      </c>
      <c r="B34" s="5" t="s">
        <v>465</v>
      </c>
      <c r="C34" s="5" t="s">
        <v>466</v>
      </c>
      <c r="D34" s="5" t="s">
        <v>467</v>
      </c>
      <c r="E34" s="5" t="s">
        <v>44</v>
      </c>
      <c r="F34" s="5" t="s">
        <v>91</v>
      </c>
      <c r="G34" s="5" t="s">
        <v>48</v>
      </c>
      <c r="H34" s="5" t="s">
        <v>92</v>
      </c>
      <c r="I34" s="14">
        <f>DATE(2026,1,12)</f>
        <v>46034</v>
      </c>
      <c r="J34" s="14">
        <f t="shared" si="4"/>
        <v>46037</v>
      </c>
      <c r="K34" s="5"/>
      <c r="L34" s="5" t="s">
        <v>468</v>
      </c>
      <c r="M34" s="5" t="s">
        <v>93</v>
      </c>
      <c r="N34" s="5" t="s">
        <v>113</v>
      </c>
      <c r="O34" s="5" t="s">
        <v>469</v>
      </c>
      <c r="P34" s="5" t="s">
        <v>470</v>
      </c>
      <c r="Q34" s="5" t="s">
        <v>471</v>
      </c>
      <c r="R34" s="5"/>
      <c r="S34" s="5" t="s">
        <v>472</v>
      </c>
      <c r="T34" s="5" t="s">
        <v>473</v>
      </c>
      <c r="U34" s="5" t="s">
        <v>474</v>
      </c>
      <c r="V34" s="15" t="s">
        <v>475</v>
      </c>
      <c r="W34" s="5" t="s">
        <v>476</v>
      </c>
      <c r="X34" s="5" t="s">
        <v>476</v>
      </c>
      <c r="Y34" s="5" t="s">
        <v>477</v>
      </c>
      <c r="Z34" s="5" t="s">
        <v>478</v>
      </c>
      <c r="AA34" s="5" t="s">
        <v>479</v>
      </c>
      <c r="AB34" s="5" t="s">
        <v>480</v>
      </c>
      <c r="AC34" s="5" t="s">
        <v>160</v>
      </c>
      <c r="AD34" s="5" t="s">
        <v>127</v>
      </c>
      <c r="AE34" s="5" t="s">
        <v>105</v>
      </c>
      <c r="AF34" s="5" t="s">
        <v>128</v>
      </c>
      <c r="AG34" s="5" t="s">
        <v>202</v>
      </c>
      <c r="AH34" s="5" t="s">
        <v>108</v>
      </c>
      <c r="AI34" s="5"/>
      <c r="AJ34" s="5" t="s">
        <v>255</v>
      </c>
      <c r="AK34" s="5" t="s">
        <v>369</v>
      </c>
      <c r="AL34" s="13">
        <f>DATE(2025,10,24)+TIME(17,4,21)</f>
        <v>45954.711354166669</v>
      </c>
    </row>
    <row r="35" spans="1:38" ht="31" x14ac:dyDescent="0.35">
      <c r="A35" s="10">
        <f>DATE(2026,1,5)+TIME(15,31,57)</f>
        <v>46027.647187499999</v>
      </c>
      <c r="B35" s="3" t="s">
        <v>481</v>
      </c>
      <c r="C35" s="3" t="s">
        <v>482</v>
      </c>
      <c r="D35" s="3" t="s">
        <v>483</v>
      </c>
      <c r="E35" s="3" t="s">
        <v>36</v>
      </c>
      <c r="F35" s="3" t="s">
        <v>91</v>
      </c>
      <c r="G35" s="3" t="s">
        <v>50</v>
      </c>
      <c r="H35" s="3" t="s">
        <v>92</v>
      </c>
      <c r="I35" s="11">
        <f>DATE(2026,1,12)</f>
        <v>46034</v>
      </c>
      <c r="J35" s="11">
        <f>DATE(2026,1,16)</f>
        <v>46038</v>
      </c>
      <c r="K35" s="3"/>
      <c r="L35" s="3" t="s">
        <v>484</v>
      </c>
      <c r="M35" s="3"/>
      <c r="N35" s="3" t="s">
        <v>94</v>
      </c>
      <c r="O35" s="3"/>
      <c r="P35" s="3"/>
      <c r="Q35" s="3"/>
      <c r="R35" s="3"/>
      <c r="S35" s="3" t="s">
        <v>485</v>
      </c>
      <c r="T35" s="3" t="s">
        <v>486</v>
      </c>
      <c r="U35" s="3" t="s">
        <v>487</v>
      </c>
      <c r="V35" s="12" t="s">
        <v>488</v>
      </c>
      <c r="W35" s="3" t="s">
        <v>489</v>
      </c>
      <c r="X35" s="3" t="s">
        <v>489</v>
      </c>
      <c r="Y35" s="3" t="s">
        <v>490</v>
      </c>
      <c r="Z35" s="3" t="s">
        <v>215</v>
      </c>
      <c r="AA35" s="3" t="s">
        <v>216</v>
      </c>
      <c r="AB35" s="3" t="s">
        <v>491</v>
      </c>
      <c r="AC35" s="3" t="s">
        <v>160</v>
      </c>
      <c r="AD35" s="3" t="s">
        <v>127</v>
      </c>
      <c r="AE35" s="3" t="s">
        <v>105</v>
      </c>
      <c r="AF35" s="3" t="s">
        <v>128</v>
      </c>
      <c r="AG35" s="3" t="s">
        <v>187</v>
      </c>
      <c r="AH35" s="3" t="s">
        <v>108</v>
      </c>
      <c r="AI35" s="3"/>
      <c r="AJ35" s="3" t="s">
        <v>492</v>
      </c>
      <c r="AK35" s="3" t="s">
        <v>109</v>
      </c>
      <c r="AL35" s="10">
        <f>DATE(2026,1,5)+TIME(15,31,57)</f>
        <v>46027.647187499999</v>
      </c>
    </row>
    <row r="36" spans="1:38" ht="31" x14ac:dyDescent="0.35">
      <c r="A36" s="13">
        <f>DATE(2025,10,27)+TIME(10,29,21)</f>
        <v>45957.437048611115</v>
      </c>
      <c r="B36" s="5" t="s">
        <v>493</v>
      </c>
      <c r="C36" s="5" t="s">
        <v>494</v>
      </c>
      <c r="D36" s="5" t="s">
        <v>495</v>
      </c>
      <c r="E36" s="5" t="s">
        <v>43</v>
      </c>
      <c r="F36" s="5" t="s">
        <v>91</v>
      </c>
      <c r="G36" s="5" t="s">
        <v>47</v>
      </c>
      <c r="H36" s="5" t="s">
        <v>92</v>
      </c>
      <c r="I36" s="14">
        <f>DATE(2026,1,11)</f>
        <v>46033</v>
      </c>
      <c r="J36" s="14">
        <f>DATE(2026,1,15)</f>
        <v>46037</v>
      </c>
      <c r="K36" s="5"/>
      <c r="L36" s="5"/>
      <c r="M36" s="5" t="s">
        <v>93</v>
      </c>
      <c r="N36" s="5" t="s">
        <v>94</v>
      </c>
      <c r="O36" s="5"/>
      <c r="P36" s="5"/>
      <c r="Q36" s="5"/>
      <c r="R36" s="5"/>
      <c r="S36" s="5" t="s">
        <v>225</v>
      </c>
      <c r="T36" s="5" t="s">
        <v>496</v>
      </c>
      <c r="U36" s="5" t="s">
        <v>497</v>
      </c>
      <c r="V36" s="15" t="s">
        <v>498</v>
      </c>
      <c r="W36" s="5" t="s">
        <v>227</v>
      </c>
      <c r="X36" s="5" t="s">
        <v>227</v>
      </c>
      <c r="Y36" s="5" t="s">
        <v>228</v>
      </c>
      <c r="Z36" s="5" t="s">
        <v>229</v>
      </c>
      <c r="AA36" s="5" t="s">
        <v>499</v>
      </c>
      <c r="AB36" s="5" t="s">
        <v>230</v>
      </c>
      <c r="AC36" s="5" t="s">
        <v>126</v>
      </c>
      <c r="AD36" s="5" t="s">
        <v>127</v>
      </c>
      <c r="AE36" s="5" t="s">
        <v>105</v>
      </c>
      <c r="AF36" s="5" t="s">
        <v>106</v>
      </c>
      <c r="AG36" s="5" t="s">
        <v>107</v>
      </c>
      <c r="AH36" s="5" t="s">
        <v>108</v>
      </c>
      <c r="AI36" s="5"/>
      <c r="AJ36" s="5"/>
      <c r="AK36" s="5" t="s">
        <v>109</v>
      </c>
      <c r="AL36" s="13">
        <f>DATE(2025,10,27)+TIME(10,29,21)</f>
        <v>45957.437048611115</v>
      </c>
    </row>
    <row r="37" spans="1:38" ht="31" x14ac:dyDescent="0.35">
      <c r="A37" s="10">
        <f>DATE(2025,12,4)+TIME(3,4,31)</f>
        <v>45995.128136574072</v>
      </c>
      <c r="B37" s="3" t="s">
        <v>161</v>
      </c>
      <c r="C37" s="3" t="s">
        <v>162</v>
      </c>
      <c r="D37" s="3" t="s">
        <v>163</v>
      </c>
      <c r="E37" s="3" t="s">
        <v>35</v>
      </c>
      <c r="F37" s="3" t="s">
        <v>91</v>
      </c>
      <c r="G37" s="3" t="s">
        <v>51</v>
      </c>
      <c r="H37" s="3" t="s">
        <v>92</v>
      </c>
      <c r="I37" s="11">
        <f>DATE(2026,1,12)</f>
        <v>46034</v>
      </c>
      <c r="J37" s="11">
        <f>DATE(2026,1,15)</f>
        <v>46037</v>
      </c>
      <c r="K37" s="3"/>
      <c r="L37" s="3"/>
      <c r="M37" s="3"/>
      <c r="N37" s="3"/>
      <c r="O37" s="3"/>
      <c r="P37" s="3"/>
      <c r="Q37" s="3"/>
      <c r="R37" s="3"/>
      <c r="S37" s="3" t="s">
        <v>164</v>
      </c>
      <c r="T37" s="3" t="s">
        <v>165</v>
      </c>
      <c r="U37" s="3" t="s">
        <v>166</v>
      </c>
      <c r="V37" s="12" t="s">
        <v>167</v>
      </c>
      <c r="W37" s="3" t="s">
        <v>168</v>
      </c>
      <c r="X37" s="3" t="s">
        <v>168</v>
      </c>
      <c r="Y37" s="3" t="s">
        <v>169</v>
      </c>
      <c r="Z37" s="3" t="s">
        <v>170</v>
      </c>
      <c r="AA37" s="3" t="s">
        <v>171</v>
      </c>
      <c r="AB37" s="3" t="s">
        <v>172</v>
      </c>
      <c r="AC37" s="3" t="s">
        <v>160</v>
      </c>
      <c r="AD37" s="3" t="s">
        <v>127</v>
      </c>
      <c r="AE37" s="3" t="s">
        <v>105</v>
      </c>
      <c r="AF37" s="3" t="s">
        <v>173</v>
      </c>
      <c r="AG37" s="3" t="s">
        <v>129</v>
      </c>
      <c r="AH37" s="3" t="s">
        <v>108</v>
      </c>
      <c r="AI37" s="3"/>
      <c r="AJ37" s="3"/>
      <c r="AK37" s="3" t="s">
        <v>109</v>
      </c>
      <c r="AL37" s="10">
        <f>DATE(2025,12,4)+TIME(3,4,31)</f>
        <v>45995.128136574072</v>
      </c>
    </row>
    <row r="38" spans="1:38" ht="31" x14ac:dyDescent="0.35">
      <c r="A38" s="10">
        <f>DATE(2025,12,4)+TIME(13,31,5)</f>
        <v>45995.563252314816</v>
      </c>
      <c r="B38" s="3" t="s">
        <v>188</v>
      </c>
      <c r="C38" s="3" t="s">
        <v>189</v>
      </c>
      <c r="D38" s="3" t="s">
        <v>190</v>
      </c>
      <c r="E38" s="3" t="s">
        <v>35</v>
      </c>
      <c r="F38" s="3" t="s">
        <v>133</v>
      </c>
      <c r="G38" s="3" t="s">
        <v>51</v>
      </c>
      <c r="H38" s="3" t="s">
        <v>92</v>
      </c>
      <c r="I38" s="11">
        <f>DATE(2026,1,12)</f>
        <v>46034</v>
      </c>
      <c r="J38" s="11">
        <f>DATE(2026,1,15)</f>
        <v>46037</v>
      </c>
      <c r="K38" s="3"/>
      <c r="L38" s="3" t="s">
        <v>191</v>
      </c>
      <c r="M38" s="3" t="s">
        <v>93</v>
      </c>
      <c r="N38" s="3"/>
      <c r="O38" s="3"/>
      <c r="P38" s="3"/>
      <c r="Q38" s="3"/>
      <c r="R38" s="3"/>
      <c r="S38" s="3" t="s">
        <v>192</v>
      </c>
      <c r="T38" s="3" t="s">
        <v>193</v>
      </c>
      <c r="U38" s="3" t="s">
        <v>194</v>
      </c>
      <c r="V38" s="12" t="s">
        <v>195</v>
      </c>
      <c r="W38" s="3" t="s">
        <v>196</v>
      </c>
      <c r="X38" s="3" t="s">
        <v>196</v>
      </c>
      <c r="Y38" s="3" t="s">
        <v>197</v>
      </c>
      <c r="Z38" s="3" t="s">
        <v>198</v>
      </c>
      <c r="AA38" s="3" t="s">
        <v>199</v>
      </c>
      <c r="AB38" s="3" t="s">
        <v>200</v>
      </c>
      <c r="AC38" s="3" t="s">
        <v>103</v>
      </c>
      <c r="AD38" s="3" t="s">
        <v>201</v>
      </c>
      <c r="AE38" s="3" t="s">
        <v>145</v>
      </c>
      <c r="AF38" s="3" t="s">
        <v>173</v>
      </c>
      <c r="AG38" s="3" t="s">
        <v>202</v>
      </c>
      <c r="AH38" s="3" t="s">
        <v>108</v>
      </c>
      <c r="AI38" s="3"/>
      <c r="AJ38" s="3"/>
      <c r="AK38" s="3" t="s">
        <v>109</v>
      </c>
      <c r="AL38" s="10">
        <f>DATE(2025,12,4)+TIME(13,31,5)</f>
        <v>45995.563252314816</v>
      </c>
    </row>
    <row r="39" spans="1:38" ht="62" hidden="1" x14ac:dyDescent="0.35">
      <c r="A39" s="10">
        <f>DATE(2025,12,16)+TIME(16,28,46)</f>
        <v>46007.686643518522</v>
      </c>
      <c r="B39" s="3" t="s">
        <v>529</v>
      </c>
      <c r="C39" s="3" t="s">
        <v>530</v>
      </c>
      <c r="D39" s="3" t="s">
        <v>531</v>
      </c>
      <c r="E39" s="3" t="s">
        <v>36</v>
      </c>
      <c r="F39" s="3" t="s">
        <v>91</v>
      </c>
      <c r="G39" s="3" t="s">
        <v>50</v>
      </c>
      <c r="H39" s="3" t="s">
        <v>92</v>
      </c>
      <c r="I39" s="11">
        <f>DATE(2026,1,12)</f>
        <v>46034</v>
      </c>
      <c r="J39" s="11">
        <f>DATE(2026,1,15)</f>
        <v>46037</v>
      </c>
      <c r="K39" s="3" t="s">
        <v>532</v>
      </c>
      <c r="L39" s="3"/>
      <c r="M39" s="3" t="s">
        <v>197</v>
      </c>
      <c r="N39" s="3" t="s">
        <v>113</v>
      </c>
      <c r="O39" s="3" t="s">
        <v>533</v>
      </c>
      <c r="P39" s="3" t="s">
        <v>534</v>
      </c>
      <c r="Q39" s="3" t="s">
        <v>535</v>
      </c>
      <c r="R39" s="3"/>
      <c r="S39" s="3" t="s">
        <v>536</v>
      </c>
      <c r="T39" s="3" t="s">
        <v>537</v>
      </c>
      <c r="U39" s="3" t="s">
        <v>538</v>
      </c>
      <c r="V39" s="12" t="s">
        <v>539</v>
      </c>
      <c r="W39" s="3" t="s">
        <v>540</v>
      </c>
      <c r="X39" s="3" t="s">
        <v>541</v>
      </c>
      <c r="Y39" s="3" t="s">
        <v>542</v>
      </c>
      <c r="Z39" s="3" t="s">
        <v>543</v>
      </c>
      <c r="AA39" s="3"/>
      <c r="AB39" s="3" t="s">
        <v>544</v>
      </c>
      <c r="AC39" s="3" t="s">
        <v>160</v>
      </c>
      <c r="AD39" s="3" t="s">
        <v>104</v>
      </c>
      <c r="AE39" s="3" t="s">
        <v>105</v>
      </c>
      <c r="AF39" s="3" t="s">
        <v>128</v>
      </c>
      <c r="AG39" s="3" t="s">
        <v>147</v>
      </c>
      <c r="AH39" s="3" t="s">
        <v>108</v>
      </c>
      <c r="AI39" s="3"/>
      <c r="AJ39" s="3"/>
      <c r="AK39" s="3" t="s">
        <v>109</v>
      </c>
      <c r="AL39" s="10">
        <f>DATE(2025,12,16)+TIME(16,28,46)</f>
        <v>46007.686643518522</v>
      </c>
    </row>
  </sheetData>
  <hyperlinks>
    <hyperlink ref="A1" location="'Event Information'!A1" display="Back to Table of Contents" xr:uid="{00000000-0004-0000-0300-000000000000}"/>
    <hyperlink ref="V5" r:id="rId1" xr:uid="{00000000-0004-0000-0300-000001000000}"/>
    <hyperlink ref="V6" r:id="rId2" xr:uid="{00000000-0004-0000-0300-000002000000}"/>
    <hyperlink ref="V11" r:id="rId3" xr:uid="{00000000-0004-0000-0300-000003000000}"/>
    <hyperlink ref="V13" r:id="rId4" xr:uid="{00000000-0004-0000-0300-000004000000}"/>
    <hyperlink ref="V37" r:id="rId5" xr:uid="{00000000-0004-0000-0300-000005000000}"/>
    <hyperlink ref="V21" r:id="rId6" xr:uid="{00000000-0004-0000-0300-000006000000}"/>
    <hyperlink ref="V38" r:id="rId7" xr:uid="{00000000-0004-0000-0300-000007000000}"/>
    <hyperlink ref="V12" r:id="rId8" xr:uid="{00000000-0004-0000-0300-000008000000}"/>
    <hyperlink ref="V7" r:id="rId9" xr:uid="{00000000-0004-0000-0300-000009000000}"/>
    <hyperlink ref="V14" r:id="rId10" xr:uid="{00000000-0004-0000-0300-00000A000000}"/>
    <hyperlink ref="V15" r:id="rId11" xr:uid="{00000000-0004-0000-0300-00000B000000}"/>
    <hyperlink ref="V16" r:id="rId12" xr:uid="{00000000-0004-0000-0300-00000C000000}"/>
    <hyperlink ref="V17" r:id="rId13" xr:uid="{00000000-0004-0000-0300-00000D000000}"/>
    <hyperlink ref="V18" r:id="rId14" xr:uid="{00000000-0004-0000-0300-00000E000000}"/>
    <hyperlink ref="V19" r:id="rId15" xr:uid="{00000000-0004-0000-0300-00000F000000}"/>
    <hyperlink ref="V20" r:id="rId16" xr:uid="{00000000-0004-0000-0300-000010000000}"/>
    <hyperlink ref="V8" r:id="rId17" xr:uid="{00000000-0004-0000-0300-000011000000}"/>
    <hyperlink ref="V22" r:id="rId18" xr:uid="{00000000-0004-0000-0300-000012000000}"/>
    <hyperlink ref="V23" r:id="rId19" xr:uid="{00000000-0004-0000-0300-000013000000}"/>
    <hyperlink ref="V24" r:id="rId20" xr:uid="{00000000-0004-0000-0300-000014000000}"/>
    <hyperlink ref="V25" r:id="rId21" xr:uid="{00000000-0004-0000-0300-000015000000}"/>
    <hyperlink ref="V26" r:id="rId22" xr:uid="{00000000-0004-0000-0300-000016000000}"/>
    <hyperlink ref="V27" r:id="rId23" xr:uid="{00000000-0004-0000-0300-000017000000}"/>
    <hyperlink ref="V28" r:id="rId24" xr:uid="{00000000-0004-0000-0300-000018000000}"/>
    <hyperlink ref="V29" r:id="rId25" xr:uid="{00000000-0004-0000-0300-000019000000}"/>
    <hyperlink ref="V30" r:id="rId26" xr:uid="{00000000-0004-0000-0300-00001A000000}"/>
    <hyperlink ref="V31" r:id="rId27" xr:uid="{00000000-0004-0000-0300-00001B000000}"/>
    <hyperlink ref="V32" r:id="rId28" xr:uid="{00000000-0004-0000-0300-00001C000000}"/>
    <hyperlink ref="V33" r:id="rId29" xr:uid="{00000000-0004-0000-0300-00001D000000}"/>
    <hyperlink ref="V34" r:id="rId30" xr:uid="{00000000-0004-0000-0300-00001E000000}"/>
    <hyperlink ref="V35" r:id="rId31" xr:uid="{00000000-0004-0000-0300-00001F000000}"/>
    <hyperlink ref="V36" r:id="rId32" xr:uid="{00000000-0004-0000-0300-000020000000}"/>
    <hyperlink ref="V9" r:id="rId33" xr:uid="{00000000-0004-0000-0300-000021000000}"/>
    <hyperlink ref="V10" r:id="rId34" xr:uid="{00000000-0004-0000-0300-000022000000}"/>
    <hyperlink ref="V39" r:id="rId35" xr:uid="{00000000-0004-0000-0300-000023000000}"/>
  </hyperlinks>
  <pageMargins left="0.75" right="0.75" top="1" bottom="1" header="0.5" footer="0.5"/>
  <pageSetup orientation="portrait"/>
  <headerFooter alignWithMargins="0"/>
  <tableParts count="1">
    <tablePart r:id="rId3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47"/>
  <sheetViews>
    <sheetView workbookViewId="0"/>
  </sheetViews>
  <sheetFormatPr defaultRowHeight="12.5" x14ac:dyDescent="0.25"/>
  <cols>
    <col min="1" max="1" width="25.81640625" customWidth="1"/>
    <col min="2" max="2" width="27.81640625" customWidth="1"/>
  </cols>
  <sheetData>
    <row r="1" spans="1:1" x14ac:dyDescent="0.25">
      <c r="A1" s="1" t="s">
        <v>28</v>
      </c>
    </row>
    <row r="38" spans="1:2" ht="17" x14ac:dyDescent="0.25">
      <c r="A38" s="7" t="s">
        <v>545</v>
      </c>
      <c r="B38" s="7" t="s">
        <v>30</v>
      </c>
    </row>
    <row r="39" spans="1:2" ht="15.5" x14ac:dyDescent="0.35">
      <c r="A39" s="10" t="s">
        <v>546</v>
      </c>
      <c r="B39" s="4">
        <v>2</v>
      </c>
    </row>
    <row r="40" spans="1:2" ht="15.5" x14ac:dyDescent="0.35">
      <c r="A40" s="13" t="s">
        <v>547</v>
      </c>
      <c r="B40" s="6">
        <v>4</v>
      </c>
    </row>
    <row r="41" spans="1:2" ht="15.5" x14ac:dyDescent="0.35">
      <c r="A41" s="10" t="s">
        <v>548</v>
      </c>
      <c r="B41" s="4">
        <v>2</v>
      </c>
    </row>
    <row r="42" spans="1:2" ht="15.5" x14ac:dyDescent="0.35">
      <c r="A42" s="13" t="s">
        <v>549</v>
      </c>
      <c r="B42" s="6">
        <v>1</v>
      </c>
    </row>
    <row r="43" spans="1:2" ht="15.5" x14ac:dyDescent="0.35">
      <c r="A43" s="10" t="s">
        <v>550</v>
      </c>
      <c r="B43" s="4">
        <v>1</v>
      </c>
    </row>
    <row r="44" spans="1:2" ht="15.5" x14ac:dyDescent="0.35">
      <c r="A44" s="13" t="s">
        <v>551</v>
      </c>
      <c r="B44" s="6">
        <v>9</v>
      </c>
    </row>
    <row r="45" spans="1:2" ht="15.5" x14ac:dyDescent="0.35">
      <c r="A45" s="10" t="s">
        <v>552</v>
      </c>
      <c r="B45" s="4">
        <v>2</v>
      </c>
    </row>
    <row r="46" spans="1:2" ht="15.5" x14ac:dyDescent="0.35">
      <c r="A46" s="13" t="s">
        <v>553</v>
      </c>
      <c r="B46" s="6">
        <v>11</v>
      </c>
    </row>
    <row r="47" spans="1:2" ht="15.5" x14ac:dyDescent="0.35">
      <c r="A47" s="10" t="s">
        <v>554</v>
      </c>
      <c r="B47" s="4">
        <v>3</v>
      </c>
    </row>
  </sheetData>
  <hyperlinks>
    <hyperlink ref="A1" location="'Event Information'!A1" display="Back to Table of Contents" xr:uid="{00000000-0004-0000-0400-000000000000}"/>
  </hyperlinks>
  <pageMargins left="0.75" right="0.75" top="1" bottom="1" header="0.5" footer="0.5"/>
  <pageSetup orientation="portrait"/>
  <headerFooter alignWithMargins="0"/>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ection xmlns="05627597-0322-42fc-bc19-1d0dde15c694" xsi:nil="true"/>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4306BD-0853-44A3-9465-5D20C709E4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627597-0322-42fc-bc19-1d0dde15c694"/>
    <ds:schemaRef ds:uri="5ed5bd0d-9aa5-480d-8c58-25f9f57090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659437-9776-48B2-A306-5FFA8E58D60C}">
  <ds:schemaRefs>
    <ds:schemaRef ds:uri="http://schemas.microsoft.com/office/2006/metadata/properties"/>
    <ds:schemaRef ds:uri="http://schemas.microsoft.com/office/infopath/2007/PartnerControls"/>
    <ds:schemaRef ds:uri="05627597-0322-42fc-bc19-1d0dde15c694"/>
    <ds:schemaRef ds:uri="5ed5bd0d-9aa5-480d-8c58-25f9f57090c9"/>
  </ds:schemaRefs>
</ds:datastoreItem>
</file>

<file path=customXml/itemProps3.xml><?xml version="1.0" encoding="utf-8"?>
<ds:datastoreItem xmlns:ds="http://schemas.openxmlformats.org/officeDocument/2006/customXml" ds:itemID="{4FE0C548-1D85-4CE2-A320-FFEC507984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Event Information</vt:lpstr>
      <vt:lpstr>Copy of Registration Type</vt:lpstr>
      <vt:lpstr>Registration Type</vt:lpstr>
      <vt:lpstr>Registrants - JAN 26 ARJ</vt:lpstr>
      <vt:lpstr>Registration Trend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Holmes, Ellen [NEA]</cp:lastModifiedBy>
  <cp:revision/>
  <dcterms:created xsi:type="dcterms:W3CDTF">2026-01-12T20:07:40Z</dcterms:created>
  <dcterms:modified xsi:type="dcterms:W3CDTF">2026-01-21T17:03:51Z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0x0101004F15A52AE31FEC4EB9E74AAFCF7B6AD7</vt:lpwstr>
  </property>
</Properties>
</file>