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
    </mc:Choice>
  </mc:AlternateContent>
  <xr:revisionPtr revIDLastSave="12" documentId="8_{1DEE1FA1-86E5-4CBC-A377-40ADBD873528}" xr6:coauthVersionLast="47" xr6:coauthVersionMax="47" xr10:uidLastSave="{0F5E48CF-C6BF-4B04-B086-7115112B965A}"/>
  <bookViews>
    <workbookView xWindow="-110" yWindow="-110" windowWidth="22780" windowHeight="14540" firstSheet="3" activeTab="3" xr2:uid="{00000000-000D-0000-FFFF-FFFF00000000}"/>
  </bookViews>
  <sheets>
    <sheet name="Event Information" sheetId="2" r:id="rId1"/>
    <sheet name="Copy of Registration Type" sheetId="3" r:id="rId2"/>
    <sheet name="Registration Type" sheetId="4" r:id="rId3"/>
    <sheet name="Registrants - NOV CL 2025" sheetId="5" r:id="rId4"/>
    <sheet name="Registration Trend" sheetId="6" r:id="rId5"/>
  </sheets>
  <calcPr calcId="191028"/>
  <pivotCaches>
    <pivotCache cacheId="7" r:id="rId6"/>
    <pivotCache cacheId="11" r:id="rId7"/>
    <pivotCache cacheId="15" r:id="rId8"/>
    <pivotCache cacheId="19"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8" i="5" l="1"/>
  <c r="J48" i="5"/>
  <c r="I48" i="5"/>
  <c r="A48" i="5"/>
  <c r="AL19" i="5"/>
  <c r="J19" i="5"/>
  <c r="I19" i="5"/>
  <c r="A19" i="5"/>
  <c r="AL21" i="5"/>
  <c r="J21" i="5"/>
  <c r="I21" i="5"/>
  <c r="A21" i="5"/>
  <c r="AL53" i="5"/>
  <c r="J53" i="5"/>
  <c r="I53" i="5"/>
  <c r="A53" i="5"/>
  <c r="AL47" i="5"/>
  <c r="J47" i="5"/>
  <c r="I47" i="5"/>
  <c r="A47" i="5"/>
  <c r="AL52" i="5"/>
  <c r="J52" i="5"/>
  <c r="I52" i="5"/>
  <c r="A52" i="5"/>
  <c r="AL46" i="5"/>
  <c r="J46" i="5"/>
  <c r="I46" i="5"/>
  <c r="A46" i="5"/>
  <c r="AL18" i="5"/>
  <c r="J18" i="5"/>
  <c r="I18" i="5"/>
  <c r="A18" i="5"/>
  <c r="AL45" i="5"/>
  <c r="J45" i="5"/>
  <c r="I45" i="5"/>
  <c r="A45" i="5"/>
  <c r="AL17" i="5"/>
  <c r="J17" i="5"/>
  <c r="I17" i="5"/>
  <c r="A17" i="5"/>
  <c r="AL44" i="5"/>
  <c r="J44" i="5"/>
  <c r="I44" i="5"/>
  <c r="A44" i="5"/>
  <c r="AL43" i="5"/>
  <c r="J43" i="5"/>
  <c r="I43" i="5"/>
  <c r="A43" i="5"/>
  <c r="AL51" i="5"/>
  <c r="J51" i="5"/>
  <c r="I51" i="5"/>
  <c r="A51" i="5"/>
  <c r="AL42" i="5"/>
  <c r="J42" i="5"/>
  <c r="I42" i="5"/>
  <c r="A42" i="5"/>
  <c r="AL41" i="5"/>
  <c r="J41" i="5"/>
  <c r="I41" i="5"/>
  <c r="A41" i="5"/>
  <c r="AL10" i="5"/>
  <c r="J10" i="5"/>
  <c r="I10" i="5"/>
  <c r="A10" i="5"/>
  <c r="AL40" i="5"/>
  <c r="J40" i="5"/>
  <c r="I40" i="5"/>
  <c r="A40" i="5"/>
  <c r="AL12" i="5"/>
  <c r="J12" i="5"/>
  <c r="I12" i="5"/>
  <c r="A12" i="5"/>
  <c r="AL39" i="5"/>
  <c r="J39" i="5"/>
  <c r="I39" i="5"/>
  <c r="A39" i="5"/>
  <c r="AL38" i="5"/>
  <c r="J38" i="5"/>
  <c r="I38" i="5"/>
  <c r="A38" i="5"/>
  <c r="AL9" i="5"/>
  <c r="J9" i="5"/>
  <c r="I9" i="5"/>
  <c r="A9" i="5"/>
  <c r="AL16" i="5"/>
  <c r="J16" i="5"/>
  <c r="I16" i="5"/>
  <c r="A16" i="5"/>
  <c r="AL37" i="5"/>
  <c r="J37" i="5"/>
  <c r="I37" i="5"/>
  <c r="A37" i="5"/>
  <c r="AL15" i="5"/>
  <c r="J15" i="5"/>
  <c r="I15" i="5"/>
  <c r="A15" i="5"/>
  <c r="AL25" i="5"/>
  <c r="J25" i="5"/>
  <c r="I25" i="5"/>
  <c r="A25" i="5"/>
  <c r="AL24" i="5"/>
  <c r="A24" i="5"/>
  <c r="AL36" i="5"/>
  <c r="J36" i="5"/>
  <c r="I36" i="5"/>
  <c r="A36" i="5"/>
  <c r="AL11" i="5"/>
  <c r="J11" i="5"/>
  <c r="I11" i="5"/>
  <c r="A11" i="5"/>
  <c r="AL35" i="5"/>
  <c r="J35" i="5"/>
  <c r="I35" i="5"/>
  <c r="A35" i="5"/>
  <c r="AL34" i="5"/>
  <c r="J34" i="5"/>
  <c r="I34" i="5"/>
  <c r="A34" i="5"/>
  <c r="AL33" i="5"/>
  <c r="J33" i="5"/>
  <c r="I33" i="5"/>
  <c r="A33" i="5"/>
  <c r="AL32" i="5"/>
  <c r="J32" i="5"/>
  <c r="I32" i="5"/>
  <c r="A32" i="5"/>
  <c r="AL23" i="5"/>
  <c r="J23" i="5"/>
  <c r="I23" i="5"/>
  <c r="A23" i="5"/>
  <c r="AL31" i="5"/>
  <c r="J31" i="5"/>
  <c r="I31" i="5"/>
  <c r="A31" i="5"/>
  <c r="AL14" i="5"/>
  <c r="J14" i="5"/>
  <c r="I14" i="5"/>
  <c r="A14" i="5"/>
  <c r="AL20" i="5"/>
  <c r="J20" i="5"/>
  <c r="I20" i="5"/>
  <c r="A20" i="5"/>
  <c r="AL54" i="5"/>
  <c r="J54" i="5"/>
  <c r="I54" i="5"/>
  <c r="A54" i="5"/>
  <c r="AL22" i="5"/>
  <c r="J22" i="5"/>
  <c r="I22" i="5"/>
  <c r="A22" i="5"/>
  <c r="AL30" i="5"/>
  <c r="J30" i="5"/>
  <c r="I30" i="5"/>
  <c r="A30" i="5"/>
  <c r="AL13" i="5"/>
  <c r="J13" i="5"/>
  <c r="I13" i="5"/>
  <c r="A13" i="5"/>
  <c r="AL29" i="5"/>
  <c r="J29" i="5"/>
  <c r="I29" i="5"/>
  <c r="A29" i="5"/>
  <c r="AL8" i="5"/>
  <c r="J8" i="5"/>
  <c r="I8" i="5"/>
  <c r="A8" i="5"/>
  <c r="AL28" i="5"/>
  <c r="J28" i="5"/>
  <c r="I28" i="5"/>
  <c r="A28" i="5"/>
  <c r="AL7" i="5"/>
  <c r="J7" i="5"/>
  <c r="I7" i="5"/>
  <c r="A7" i="5"/>
  <c r="AL50" i="5"/>
  <c r="J50" i="5"/>
  <c r="I50" i="5"/>
  <c r="A50" i="5"/>
  <c r="AL6" i="5"/>
  <c r="J6" i="5"/>
  <c r="I6" i="5"/>
  <c r="A6" i="5"/>
  <c r="AL49" i="5"/>
  <c r="J49" i="5"/>
  <c r="I49" i="5"/>
  <c r="A49" i="5"/>
  <c r="AL27" i="5"/>
  <c r="J27" i="5"/>
  <c r="I27" i="5"/>
  <c r="A27" i="5"/>
  <c r="AL5" i="5"/>
  <c r="J5" i="5"/>
  <c r="I5" i="5"/>
  <c r="A5" i="5"/>
  <c r="AL26" i="5"/>
  <c r="J26" i="5"/>
  <c r="I26" i="5"/>
  <c r="A26" i="5"/>
</calcChain>
</file>

<file path=xl/sharedStrings.xml><?xml version="1.0" encoding="utf-8"?>
<sst xmlns="http://schemas.openxmlformats.org/spreadsheetml/2006/main" count="1503" uniqueCount="699">
  <si>
    <t>Event Information</t>
  </si>
  <si>
    <t>Event Title</t>
  </si>
  <si>
    <t>November 2025 - Coaching/Leading Strong Structures/Leaders</t>
  </si>
  <si>
    <t>Event Code</t>
  </si>
  <si>
    <t>NFNNXVMDKJ5</t>
  </si>
  <si>
    <t>Event Capacity</t>
  </si>
  <si>
    <t>70</t>
  </si>
  <si>
    <t>Start Date</t>
  </si>
  <si>
    <t>Nov 14, 2025 8:30 AM</t>
  </si>
  <si>
    <t>End Date</t>
  </si>
  <si>
    <t>Nov 16, 2025 1:00 PM</t>
  </si>
  <si>
    <t>Event Description</t>
  </si>
  <si>
    <t/>
  </si>
  <si>
    <t>Internal Note</t>
  </si>
  <si>
    <t>Registration Deadline</t>
  </si>
  <si>
    <t>Oct 31, 2025 5:00 PM</t>
  </si>
  <si>
    <t>Event Location</t>
  </si>
  <si>
    <t>DoubleTree by Hilton Charlotte City Center</t>
  </si>
  <si>
    <t>Planner First Name</t>
  </si>
  <si>
    <t>Karla</t>
  </si>
  <si>
    <t>Planner Email Address</t>
  </si>
  <si>
    <t>KMedina@nea.org</t>
  </si>
  <si>
    <t>Table of Contents</t>
  </si>
  <si>
    <t>Copy of Registration Type</t>
  </si>
  <si>
    <t>Link to corresponding sheet below</t>
  </si>
  <si>
    <t>Registration Type</t>
  </si>
  <si>
    <t>Registrants - NOV CL 2025</t>
  </si>
  <si>
    <t>Registration Trend</t>
  </si>
  <si>
    <t>Back to Table of Contents</t>
  </si>
  <si>
    <t>NEA Affiliate</t>
  </si>
  <si>
    <t>Invitees and Registrants</t>
  </si>
  <si>
    <t>(No Value)</t>
  </si>
  <si>
    <t>California Teachers Association</t>
  </si>
  <si>
    <t>Education Minnesota</t>
  </si>
  <si>
    <t>Florida Education Association</t>
  </si>
  <si>
    <t>Georgia Association Of Educators</t>
  </si>
  <si>
    <t>Illinois Education Association-NEA</t>
  </si>
  <si>
    <t>Iowa State Education Association</t>
  </si>
  <si>
    <t>Kansas NEA</t>
  </si>
  <si>
    <t>Massachusetts Teachers Association</t>
  </si>
  <si>
    <t>National Education Association</t>
  </si>
  <si>
    <t>NEA-Alaska</t>
  </si>
  <si>
    <t>North Carolina Association of Educators</t>
  </si>
  <si>
    <t>Not Listed</t>
  </si>
  <si>
    <t>Ohio Education Association</t>
  </si>
  <si>
    <t>Tennessee Education Association</t>
  </si>
  <si>
    <t>The South Carolina Education Association</t>
  </si>
  <si>
    <t>Grand Total</t>
  </si>
  <si>
    <t>Raw Data</t>
  </si>
  <si>
    <t>Aspiring Educator (Student)</t>
  </si>
  <si>
    <t>Facilitators</t>
  </si>
  <si>
    <t>HE member (ESP/Faculty)</t>
  </si>
  <si>
    <t>K12 Member (ESP/Certificate)</t>
  </si>
  <si>
    <t>NEA Headquarters Staff</t>
  </si>
  <si>
    <t>NEA Member</t>
  </si>
  <si>
    <t>NEA-Retired Member</t>
  </si>
  <si>
    <t>Last Registration Date (GMT-05:00) Eastern [US &amp; Canada]</t>
  </si>
  <si>
    <t>First Name</t>
  </si>
  <si>
    <t>Last Name</t>
  </si>
  <si>
    <t>Email Address</t>
  </si>
  <si>
    <t>Gender Pronouns - Do Not Use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</si>
  <si>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</si>
  <si>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</si>
  <si>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</si>
  <si>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</si>
  <si>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</si>
  <si>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</si>
  <si>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</si>
  <si>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</si>
  <si>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</si>
  <si>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</si>
  <si>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</si>
  <si>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</si>
  <si>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</si>
  <si>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</si>
  <si>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</si>
  <si>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</si>
  <si>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</si>
  <si>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</si>
  <si>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</si>
  <si>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</si>
  <si>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</si>
  <si>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</si>
  <si>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</si>
  <si>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</si>
  <si>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</si>
  <si>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</si>
  <si>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</si>
  <si>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</si>
  <si>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</si>
  <si>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</si>
  <si>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</si>
  <si>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Beth</t>
  </si>
  <si>
    <t>Barton</t>
  </si>
  <si>
    <t>beth.barton@ieanea.org</t>
  </si>
  <si>
    <t>She/Her</t>
  </si>
  <si>
    <t>Yes</t>
  </si>
  <si>
    <t>Seafood</t>
  </si>
  <si>
    <t>N/A</t>
  </si>
  <si>
    <t>My state is my employer. Reimburse my STATE</t>
  </si>
  <si>
    <t>17734567651</t>
  </si>
  <si>
    <t>JAMES BARTON</t>
  </si>
  <si>
    <t>773-619-2647</t>
  </si>
  <si>
    <t>Barton, Beth</t>
  </si>
  <si>
    <t>9509 Nichols Ave_x000D_
House</t>
  </si>
  <si>
    <t>9509 Nichols Ave</t>
  </si>
  <si>
    <t>Franklin Park</t>
  </si>
  <si>
    <t>Illinois</t>
  </si>
  <si>
    <t>IL</t>
  </si>
  <si>
    <t>60131</t>
  </si>
  <si>
    <t>White</t>
  </si>
  <si>
    <t>Straight/Heterosexual</t>
  </si>
  <si>
    <t>Woman</t>
  </si>
  <si>
    <t>46-60</t>
  </si>
  <si>
    <t>Mid career (6-10 years)</t>
  </si>
  <si>
    <t>Accepted</t>
  </si>
  <si>
    <t>Self-Registration</t>
  </si>
  <si>
    <t>Pete</t>
  </si>
  <si>
    <t>Clancy</t>
  </si>
  <si>
    <t>pete.clancy@isea.org</t>
  </si>
  <si>
    <t>He/Him</t>
  </si>
  <si>
    <t>515-250-6016</t>
  </si>
  <si>
    <t>Deean Clancy</t>
  </si>
  <si>
    <t>515-556-6027</t>
  </si>
  <si>
    <t>Clancy, Pete</t>
  </si>
  <si>
    <t>2214 River Bluff Dr NW #1</t>
  </si>
  <si>
    <t>Cedar Rapids</t>
  </si>
  <si>
    <t>Iowa</t>
  </si>
  <si>
    <t>IA</t>
  </si>
  <si>
    <t>52405</t>
  </si>
  <si>
    <t>Gay, Queer</t>
  </si>
  <si>
    <t>Man</t>
  </si>
  <si>
    <t>36-45</t>
  </si>
  <si>
    <t>Melissa</t>
  </si>
  <si>
    <t>Dan</t>
  </si>
  <si>
    <t>melissa.dan@floridaea.org</t>
  </si>
  <si>
    <t>My local or UniServ Council is my employer. Reimburse my LOCAL or UNISERV COUNCIL</t>
  </si>
  <si>
    <t>Palm Beach County Classroom Teachers Association</t>
  </si>
  <si>
    <t>Justin Katz</t>
  </si>
  <si>
    <t>justin.katz@floridaea.org</t>
  </si>
  <si>
    <t>PALM BEACH COUNTY CLASSROOM TEACHERS ASSOCIATION</t>
  </si>
  <si>
    <t>15618013373</t>
  </si>
  <si>
    <t>Jenefir Dan</t>
  </si>
  <si>
    <t>561-370-8333</t>
  </si>
  <si>
    <t>Dan, Melissa</t>
  </si>
  <si>
    <t>1202 Avondale Lane</t>
  </si>
  <si>
    <t>West Palm Beach</t>
  </si>
  <si>
    <t>Florida</t>
  </si>
  <si>
    <t>FL</t>
  </si>
  <si>
    <t>33409</t>
  </si>
  <si>
    <t>Asian and Pacific Islander</t>
  </si>
  <si>
    <t>Early career educator (0-5 years)</t>
  </si>
  <si>
    <t>Hedy</t>
  </si>
  <si>
    <t>Eischeid</t>
  </si>
  <si>
    <t>hedy.eischeid@neaalaska.org</t>
  </si>
  <si>
    <t>9078021556</t>
  </si>
  <si>
    <t>Theodore J Eischeid</t>
  </si>
  <si>
    <t>907-215-0312</t>
  </si>
  <si>
    <t>Eischeid, Hedy</t>
  </si>
  <si>
    <t>410 Mellow Place_x000D_
Mellow Place</t>
  </si>
  <si>
    <t>410 Mellow Place</t>
  </si>
  <si>
    <t>Anchorage</t>
  </si>
  <si>
    <t>Alaska</t>
  </si>
  <si>
    <t>AK</t>
  </si>
  <si>
    <t>99508</t>
  </si>
  <si>
    <t>Veteran (11-19 years)</t>
  </si>
  <si>
    <t>No</t>
  </si>
  <si>
    <t>Not Applicable</t>
  </si>
  <si>
    <t>Vanessa</t>
  </si>
  <si>
    <t>Pulkrabek</t>
  </si>
  <si>
    <t>vanessa.pulkrabek@edmn.org</t>
  </si>
  <si>
    <t>6512476247</t>
  </si>
  <si>
    <t>Charlie Pulkrabek</t>
  </si>
  <si>
    <t>218-256-8380</t>
  </si>
  <si>
    <t>Pulkrabek, Vanessa</t>
  </si>
  <si>
    <t>PO Box 1037</t>
  </si>
  <si>
    <t>Bemidji</t>
  </si>
  <si>
    <t>Minnesota</t>
  </si>
  <si>
    <t>MN</t>
  </si>
  <si>
    <t>56619</t>
  </si>
  <si>
    <t>Taraja</t>
  </si>
  <si>
    <t>Shephard Allen</t>
  </si>
  <si>
    <t>shephardallent@ohea.org</t>
  </si>
  <si>
    <t>No beef, pork, dairy.. low to no sugar</t>
  </si>
  <si>
    <t>614-327-3569</t>
  </si>
  <si>
    <t>David Allen, Jr</t>
  </si>
  <si>
    <t>614-678-1961</t>
  </si>
  <si>
    <t>Shephard Allen, Taraja</t>
  </si>
  <si>
    <t>5684 Earnings Drive</t>
  </si>
  <si>
    <t>Columbus</t>
  </si>
  <si>
    <t>Ohio</t>
  </si>
  <si>
    <t>OH</t>
  </si>
  <si>
    <t>43232</t>
  </si>
  <si>
    <t>Black or African American</t>
  </si>
  <si>
    <t>ALEXA</t>
  </si>
  <si>
    <t>MACPHERSON</t>
  </si>
  <si>
    <t>alexa.macpherson@umb.edu</t>
  </si>
  <si>
    <t>Prefer not to answer</t>
  </si>
  <si>
    <t>Allergic to seafood and coconut. Severe allergic reaction (anaphylaxis) to stinging bugs like bees, hornets. I carry an Epi Pen.</t>
  </si>
  <si>
    <t>508-725-4934</t>
  </si>
  <si>
    <t>Jim MacPherson</t>
  </si>
  <si>
    <t>781-510-6912</t>
  </si>
  <si>
    <t>MACPHERSON, ALEXA</t>
  </si>
  <si>
    <t>42 Rindone Street</t>
  </si>
  <si>
    <t>HOLBROOK</t>
  </si>
  <si>
    <t>Massachusetts</t>
  </si>
  <si>
    <t>MA</t>
  </si>
  <si>
    <t>02343</t>
  </si>
  <si>
    <t>Jariza</t>
  </si>
  <si>
    <t>Rodriguez</t>
  </si>
  <si>
    <t>jerodriguez.union@gmail.com</t>
  </si>
  <si>
    <t>VegetarianShellfish AllergiesExcessive Leg Swelling</t>
  </si>
  <si>
    <t>Classified Staff Union</t>
  </si>
  <si>
    <t>1-617-650-5375</t>
  </si>
  <si>
    <t>Ruth Rodriguez</t>
  </si>
  <si>
    <t>617-697-9610</t>
  </si>
  <si>
    <t>Rodriguez, Jariza</t>
  </si>
  <si>
    <t>51 Brookledge Street_x000D_
#4</t>
  </si>
  <si>
    <t>51 Brookledge Street</t>
  </si>
  <si>
    <t>Boston</t>
  </si>
  <si>
    <t>02121</t>
  </si>
  <si>
    <t>Latin(o/a/x), Hispanic, and Chican(o/a/x)</t>
  </si>
  <si>
    <t>Bisexual</t>
  </si>
  <si>
    <t>Amber</t>
  </si>
  <si>
    <t>Grant</t>
  </si>
  <si>
    <t>ambergrant29@gmail.com</t>
  </si>
  <si>
    <t>9139679536</t>
  </si>
  <si>
    <t>Tony Grant</t>
  </si>
  <si>
    <t>913-787-2853</t>
  </si>
  <si>
    <t>Grant, Amber</t>
  </si>
  <si>
    <t>17926 W 158th St</t>
  </si>
  <si>
    <t>Olathe</t>
  </si>
  <si>
    <t>Kansas</t>
  </si>
  <si>
    <t>KS</t>
  </si>
  <si>
    <t>66062</t>
  </si>
  <si>
    <t>Mark</t>
  </si>
  <si>
    <t>Jewell</t>
  </si>
  <si>
    <t>Mjewell@nea.org</t>
  </si>
  <si>
    <t>Guilford</t>
  </si>
  <si>
    <t>3363241819</t>
  </si>
  <si>
    <t>Maurice Martin</t>
  </si>
  <si>
    <t>336-324-1819</t>
  </si>
  <si>
    <t>Jewell, Mark</t>
  </si>
  <si>
    <t>10 Marchmont Ct</t>
  </si>
  <si>
    <t>Durham</t>
  </si>
  <si>
    <t>North Carolina</t>
  </si>
  <si>
    <t>NC</t>
  </si>
  <si>
    <t>27705</t>
  </si>
  <si>
    <t>Gay</t>
  </si>
  <si>
    <t>61+</t>
  </si>
  <si>
    <t>Manuel</t>
  </si>
  <si>
    <t>Natzu</t>
  </si>
  <si>
    <t>mnatzu40@gmail.com</t>
  </si>
  <si>
    <t>None</t>
  </si>
  <si>
    <t>Other: None</t>
  </si>
  <si>
    <t>(913) 602 0789</t>
  </si>
  <si>
    <t>Angie Powers</t>
  </si>
  <si>
    <t>785-248-4310</t>
  </si>
  <si>
    <t>Natzu, Manuel</t>
  </si>
  <si>
    <t>12401 South Pine St</t>
  </si>
  <si>
    <t>66061</t>
  </si>
  <si>
    <t>Angie</t>
  </si>
  <si>
    <t>Powers</t>
  </si>
  <si>
    <t>angierpowers@gmail.com</t>
  </si>
  <si>
    <t>Olathe NEA</t>
  </si>
  <si>
    <t>7852484310</t>
  </si>
  <si>
    <t>Court Allam</t>
  </si>
  <si>
    <t>913-908-0976</t>
  </si>
  <si>
    <t>Powers, Angie</t>
  </si>
  <si>
    <t>11710 South Roundtree Street</t>
  </si>
  <si>
    <t>Veteran (20-29 years)</t>
  </si>
  <si>
    <t>Holly</t>
  </si>
  <si>
    <t>Sundal</t>
  </si>
  <si>
    <t>Rctaspeddirector@gmail.com</t>
  </si>
  <si>
    <t>9092730288</t>
  </si>
  <si>
    <t>Daniel Sundal</t>
  </si>
  <si>
    <t>909-633-0569</t>
  </si>
  <si>
    <t>Sundal, Holly</t>
  </si>
  <si>
    <t>25129 Hunter Ave</t>
  </si>
  <si>
    <t>Moreno Valley</t>
  </si>
  <si>
    <t>California</t>
  </si>
  <si>
    <t>CA</t>
  </si>
  <si>
    <t>92551</t>
  </si>
  <si>
    <t>Skylor</t>
  </si>
  <si>
    <t>Triplett</t>
  </si>
  <si>
    <t>Skylort67@gmail.com</t>
  </si>
  <si>
    <t>9134063472</t>
  </si>
  <si>
    <t>Luvetta Triplett</t>
  </si>
  <si>
    <t>913-563-8733</t>
  </si>
  <si>
    <t>Triplett, Skylor</t>
  </si>
  <si>
    <t>15541 S Hunter St</t>
  </si>
  <si>
    <t>26-35</t>
  </si>
  <si>
    <t>Amelia</t>
  </si>
  <si>
    <t>Wyckoff</t>
  </si>
  <si>
    <t>Wyckoffamelia@gmail.com</t>
  </si>
  <si>
    <t>785-312-0754</t>
  </si>
  <si>
    <t>707-601-7060</t>
  </si>
  <si>
    <t>Wyckoff, Amelia</t>
  </si>
  <si>
    <t>1720 Brook Street</t>
  </si>
  <si>
    <t>Lawrence</t>
  </si>
  <si>
    <t>66044</t>
  </si>
  <si>
    <t>Devin</t>
  </si>
  <si>
    <t>Jennings</t>
  </si>
  <si>
    <t>dcjennings2006@gmail.com</t>
  </si>
  <si>
    <t>n Aspiring Educator (Student)</t>
  </si>
  <si>
    <t>9196262479</t>
  </si>
  <si>
    <t>Christopher Jennings</t>
  </si>
  <si>
    <t>919-624-0268</t>
  </si>
  <si>
    <t>Jennings, Devin</t>
  </si>
  <si>
    <t>8813 Reigate Lane</t>
  </si>
  <si>
    <t>Raleigh</t>
  </si>
  <si>
    <t>27603</t>
  </si>
  <si>
    <t>Asexual, Pansexual</t>
  </si>
  <si>
    <t>18-25</t>
  </si>
  <si>
    <t>Pre-service (Aspiring Educator)</t>
  </si>
  <si>
    <t>Catherine</t>
  </si>
  <si>
    <t>Wilson</t>
  </si>
  <si>
    <t>crwilson0906@gmail.com</t>
  </si>
  <si>
    <t>8433446974</t>
  </si>
  <si>
    <t>Mary C Wilson</t>
  </si>
  <si>
    <t>843-325-1449</t>
  </si>
  <si>
    <t>Wilson, Catherine</t>
  </si>
  <si>
    <t>64 Cousins Ln</t>
  </si>
  <si>
    <t>Hemingway</t>
  </si>
  <si>
    <t>South Carolina</t>
  </si>
  <si>
    <t>SC</t>
  </si>
  <si>
    <t>29554</t>
  </si>
  <si>
    <t>Prefer not to say</t>
  </si>
  <si>
    <t>Ellen</t>
  </si>
  <si>
    <t>Holmes</t>
  </si>
  <si>
    <t>Eholmes@nea.org</t>
  </si>
  <si>
    <t>2076605589</t>
  </si>
  <si>
    <t>KELLY A HOLMES</t>
  </si>
  <si>
    <t>207-660-5590</t>
  </si>
  <si>
    <t>Holmes, Ellen</t>
  </si>
  <si>
    <t>3 Canaan Road_x000D_
2875 North Palermo Road</t>
  </si>
  <si>
    <t>3 Canaan Road</t>
  </si>
  <si>
    <t>Pittsfield</t>
  </si>
  <si>
    <t>Maine</t>
  </si>
  <si>
    <t>ME</t>
  </si>
  <si>
    <t>04967</t>
  </si>
  <si>
    <t>Other</t>
  </si>
  <si>
    <t>kmedina@nea.org</t>
  </si>
  <si>
    <t>Amanda</t>
  </si>
  <si>
    <t>Kail</t>
  </si>
  <si>
    <t>akail@nea.org</t>
  </si>
  <si>
    <t>6152005332</t>
  </si>
  <si>
    <t>Pippa Holloway</t>
  </si>
  <si>
    <t>615-438-4950</t>
  </si>
  <si>
    <t>Kail, Amanda</t>
  </si>
  <si>
    <t>2510 Semmes Ave</t>
  </si>
  <si>
    <t>Richmond</t>
  </si>
  <si>
    <t>Virginia</t>
  </si>
  <si>
    <t>VA</t>
  </si>
  <si>
    <t>23225-3852</t>
  </si>
  <si>
    <t>Lesbian</t>
  </si>
  <si>
    <t>Gladys</t>
  </si>
  <si>
    <t>Márquez</t>
  </si>
  <si>
    <t>GMarquez@nea.org</t>
  </si>
  <si>
    <t>I will book my own room and voucher back as a member of the NEA Executive Committee. Also, there was no designation for Executive Committee Liaison so mark and I selected NEA Staff.</t>
  </si>
  <si>
    <t>IEA Local 218</t>
  </si>
  <si>
    <t>708-969-6243</t>
  </si>
  <si>
    <t>Edi</t>
  </si>
  <si>
    <t>708-969-6242</t>
  </si>
  <si>
    <t>Márquez, Gladys</t>
  </si>
  <si>
    <t>19437 Gray Lane</t>
  </si>
  <si>
    <t>Frankfort</t>
  </si>
  <si>
    <t>60423</t>
  </si>
  <si>
    <t>Medina</t>
  </si>
  <si>
    <t>NEA</t>
  </si>
  <si>
    <t>12028227923</t>
  </si>
  <si>
    <t>Karla Medina</t>
  </si>
  <si>
    <t>202-822-7923</t>
  </si>
  <si>
    <t>Medina, Karla</t>
  </si>
  <si>
    <t>1201 16th Street NW, Suite 310</t>
  </si>
  <si>
    <t>Washington</t>
  </si>
  <si>
    <t>District of Columbia</t>
  </si>
  <si>
    <t>DC</t>
  </si>
  <si>
    <t>20036</t>
  </si>
  <si>
    <t>April</t>
  </si>
  <si>
    <t>Albers</t>
  </si>
  <si>
    <t>april.albers@celinaschools.org</t>
  </si>
  <si>
    <t>Celina Education Association</t>
  </si>
  <si>
    <t>April Albers</t>
  </si>
  <si>
    <t>419-236-8335</t>
  </si>
  <si>
    <t>Andrew Chaney</t>
  </si>
  <si>
    <t>419-733-2092</t>
  </si>
  <si>
    <t>Albers, April</t>
  </si>
  <si>
    <t>15629 Koenig Rd</t>
  </si>
  <si>
    <t>St Marys</t>
  </si>
  <si>
    <t>45885</t>
  </si>
  <si>
    <t>Christi</t>
  </si>
  <si>
    <t>Broadway</t>
  </si>
  <si>
    <t>christi.broadway@ncae.org</t>
  </si>
  <si>
    <t>919-819-6909</t>
  </si>
  <si>
    <t>Kim Sallade</t>
  </si>
  <si>
    <t>919-324-2550</t>
  </si>
  <si>
    <t>Broadway, Christi</t>
  </si>
  <si>
    <t>3700 Glenwood Ave._x000D_
Suite 510</t>
  </si>
  <si>
    <t>3700 Glenwood Ave.</t>
  </si>
  <si>
    <t>27612</t>
  </si>
  <si>
    <t>Self-Modification</t>
  </si>
  <si>
    <t>Stephanie</t>
  </si>
  <si>
    <t>Devis</t>
  </si>
  <si>
    <t>sdevis@riversideunified.org</t>
  </si>
  <si>
    <t>Devis, Stephanie</t>
  </si>
  <si>
    <t>Shaundra</t>
  </si>
  <si>
    <t>Gatewood</t>
  </si>
  <si>
    <t>Msgatewoodtheeducator@gmail.com</t>
  </si>
  <si>
    <t>United Education Association</t>
  </si>
  <si>
    <t>Shaundra Gatewood</t>
  </si>
  <si>
    <t>9016791150</t>
  </si>
  <si>
    <t>Mattilyn Barnes</t>
  </si>
  <si>
    <t>901-218-2979</t>
  </si>
  <si>
    <t>Gatewood, Shaundra</t>
  </si>
  <si>
    <t>3580 Marcia Louise Dr</t>
  </si>
  <si>
    <t>Southaven</t>
  </si>
  <si>
    <t>Mississippi</t>
  </si>
  <si>
    <t>MS</t>
  </si>
  <si>
    <t>38672</t>
  </si>
  <si>
    <t>Abby (Emerson)</t>
  </si>
  <si>
    <t>Hoffman (Hoffzales)</t>
  </si>
  <si>
    <t>president@leastrong.net</t>
  </si>
  <si>
    <t>He/They</t>
  </si>
  <si>
    <t>Lawrence Education Association</t>
  </si>
  <si>
    <t>13163001557</t>
  </si>
  <si>
    <t>Tim Hoffman</t>
  </si>
  <si>
    <t>913-370-2126</t>
  </si>
  <si>
    <t>Hoffman (Hoffzales), Abby (Emerson)</t>
  </si>
  <si>
    <t>2135 Tennessee Street</t>
  </si>
  <si>
    <t>66046</t>
  </si>
  <si>
    <t>Queer</t>
  </si>
  <si>
    <t>Gender Queer</t>
  </si>
  <si>
    <t>Johnson</t>
  </si>
  <si>
    <t>president@essaalaska.org</t>
  </si>
  <si>
    <t>Prefer 1 bed if possible</t>
  </si>
  <si>
    <t>Mango allergy, bee stings</t>
  </si>
  <si>
    <t>(907)328-9881</t>
  </si>
  <si>
    <t>Seth Johnson</t>
  </si>
  <si>
    <t>907-328-9884</t>
  </si>
  <si>
    <t>Johnson, April</t>
  </si>
  <si>
    <t>2485 Outside Blvd</t>
  </si>
  <si>
    <t>North Pole</t>
  </si>
  <si>
    <t>99705</t>
  </si>
  <si>
    <t>Pansexual</t>
  </si>
  <si>
    <t>Erica</t>
  </si>
  <si>
    <t>Knox</t>
  </si>
  <si>
    <t>Erica29732@yahoo.com</t>
  </si>
  <si>
    <t>803-417-8360</t>
  </si>
  <si>
    <t>Brad Burris</t>
  </si>
  <si>
    <t>803-230-3002</t>
  </si>
  <si>
    <t>Knox, Erica</t>
  </si>
  <si>
    <t>2021 Belle Regal Circle</t>
  </si>
  <si>
    <t>Rock Hill</t>
  </si>
  <si>
    <t>29732</t>
  </si>
  <si>
    <t>Renee</t>
  </si>
  <si>
    <t>Kozicki</t>
  </si>
  <si>
    <t>renee_kozicki@yahoo.com</t>
  </si>
  <si>
    <t>Riverside City Teachers Association</t>
  </si>
  <si>
    <t>Devin Shine</t>
  </si>
  <si>
    <t>officemanager@myrcta.org</t>
  </si>
  <si>
    <t>8479518851</t>
  </si>
  <si>
    <t>Kevin Zamp</t>
  </si>
  <si>
    <t>714-465-8158</t>
  </si>
  <si>
    <t>Kozicki, Renee</t>
  </si>
  <si>
    <t>5937 Wimbledon Dr</t>
  </si>
  <si>
    <t>Riverside</t>
  </si>
  <si>
    <t>92506</t>
  </si>
  <si>
    <t>Alexis</t>
  </si>
  <si>
    <t>Lindgren</t>
  </si>
  <si>
    <t>alexissterling115@gmail.com</t>
  </si>
  <si>
    <t>I cannot have pork. I am also severely lactose intolerant.</t>
  </si>
  <si>
    <t>907-651-7851</t>
  </si>
  <si>
    <t>Shane Lindgren</t>
  </si>
  <si>
    <t>Lindgren, Alexis</t>
  </si>
  <si>
    <t>379 Division St Lot 4</t>
  </si>
  <si>
    <t>Fairbanks</t>
  </si>
  <si>
    <t>99712</t>
  </si>
  <si>
    <t>Danita</t>
  </si>
  <si>
    <t>Long</t>
  </si>
  <si>
    <t>membership@leastrong.net</t>
  </si>
  <si>
    <t>She/Her/Hers</t>
  </si>
  <si>
    <t>Lawrence Education Association (LEA)</t>
  </si>
  <si>
    <t>9139571248</t>
  </si>
  <si>
    <t>Long, Danita</t>
  </si>
  <si>
    <t>Native American/Alaska Native</t>
  </si>
  <si>
    <t>Under 35</t>
  </si>
  <si>
    <t>Elizabeth</t>
  </si>
  <si>
    <t>Marable</t>
  </si>
  <si>
    <t>marableea@gmail.com</t>
  </si>
  <si>
    <t>Elizabeth Marable</t>
  </si>
  <si>
    <t>9014615603</t>
  </si>
  <si>
    <t>Danette Stokes</t>
  </si>
  <si>
    <t>901-601-6553</t>
  </si>
  <si>
    <t>Marable, Elizabeth</t>
  </si>
  <si>
    <t>6667 poplar pike</t>
  </si>
  <si>
    <t>Memphis</t>
  </si>
  <si>
    <t>Tennessee</t>
  </si>
  <si>
    <t>TN</t>
  </si>
  <si>
    <t>38119</t>
  </si>
  <si>
    <t>Veteran (30-39 years)</t>
  </si>
  <si>
    <t>Planner Registration</t>
  </si>
  <si>
    <t>Marka</t>
  </si>
  <si>
    <t>Nelson</t>
  </si>
  <si>
    <t>markaelianelson@gmail.com</t>
  </si>
  <si>
    <t>7857278937</t>
  </si>
  <si>
    <t>Mark Nelson</t>
  </si>
  <si>
    <t>785-727-9515</t>
  </si>
  <si>
    <t>Nelson, Marka</t>
  </si>
  <si>
    <t>3901 Overland Drive</t>
  </si>
  <si>
    <t>66049</t>
  </si>
  <si>
    <t>Remie</t>
  </si>
  <si>
    <t>Rahman</t>
  </si>
  <si>
    <t>remie.rahman@gmail.com</t>
  </si>
  <si>
    <t>Gluten Free</t>
  </si>
  <si>
    <t>9096094207</t>
  </si>
  <si>
    <t>Atiqur Rahman</t>
  </si>
  <si>
    <t>415-971-1777</t>
  </si>
  <si>
    <t>Rahman, Remie</t>
  </si>
  <si>
    <t>12761 Mediterranean Dr._x000D_
Apt. 54</t>
  </si>
  <si>
    <t>12761 Mediterranean Dr.</t>
  </si>
  <si>
    <t>Rancho Cucamonga</t>
  </si>
  <si>
    <t>91739</t>
  </si>
  <si>
    <t>Mallory</t>
  </si>
  <si>
    <t>Raugewitz-Blick</t>
  </si>
  <si>
    <t>mallory.raugewitz-blick@knea.org</t>
  </si>
  <si>
    <t>7852205828</t>
  </si>
  <si>
    <t>John Livingston</t>
  </si>
  <si>
    <t>785-220-5826</t>
  </si>
  <si>
    <t>Raugewitz-Blick, Mallory</t>
  </si>
  <si>
    <t>942 Jana Dr.</t>
  </si>
  <si>
    <t>LAWRENCE</t>
  </si>
  <si>
    <t>Stacy</t>
  </si>
  <si>
    <t>Schmidt</t>
  </si>
  <si>
    <t>schmidt.se77@gmail.com</t>
  </si>
  <si>
    <t>She/They</t>
  </si>
  <si>
    <t>Des Moines Education Association</t>
  </si>
  <si>
    <t>319-325-4562</t>
  </si>
  <si>
    <t>Judy Schmidt</t>
  </si>
  <si>
    <t>563-357-3856</t>
  </si>
  <si>
    <t>Schmidt, Stacy</t>
  </si>
  <si>
    <t>2418 37th St</t>
  </si>
  <si>
    <t>Des moines</t>
  </si>
  <si>
    <t>50310</t>
  </si>
  <si>
    <t>Pansexual, Queer</t>
  </si>
  <si>
    <t>Gender Fluid</t>
  </si>
  <si>
    <t>Joyce</t>
  </si>
  <si>
    <t>Shontz</t>
  </si>
  <si>
    <t>jashontz@gmail.com</t>
  </si>
  <si>
    <t>785-766-4050</t>
  </si>
  <si>
    <t>Danita Long</t>
  </si>
  <si>
    <t>785-766-9930</t>
  </si>
  <si>
    <t>Shontz, Joyce</t>
  </si>
  <si>
    <t>2219 Marvonne Rd</t>
  </si>
  <si>
    <t>66047</t>
  </si>
  <si>
    <t>Tressa</t>
  </si>
  <si>
    <t>Sigmond</t>
  </si>
  <si>
    <t>tressie.sigmond@celinaschools.org</t>
  </si>
  <si>
    <t>Tressa Sigmond</t>
  </si>
  <si>
    <t>419-305-9168</t>
  </si>
  <si>
    <t>Roxanne Houts</t>
  </si>
  <si>
    <t>419-733-5732</t>
  </si>
  <si>
    <t>Sigmond, Tressa</t>
  </si>
  <si>
    <t>205 E Forest St</t>
  </si>
  <si>
    <t>Celina</t>
  </si>
  <si>
    <t>45822</t>
  </si>
  <si>
    <t>Toni</t>
  </si>
  <si>
    <t>Smith</t>
  </si>
  <si>
    <t>ts.gae.retired@gmail.com</t>
  </si>
  <si>
    <t>Upper room near elevator</t>
  </si>
  <si>
    <t>Mobile</t>
  </si>
  <si>
    <t>4045398660</t>
  </si>
  <si>
    <t>Sara Shields</t>
  </si>
  <si>
    <t>407-759-3978</t>
  </si>
  <si>
    <t>Smith, Toni</t>
  </si>
  <si>
    <t>90 Katelen Ct</t>
  </si>
  <si>
    <t>Covington</t>
  </si>
  <si>
    <t>Georgia</t>
  </si>
  <si>
    <t>GA</t>
  </si>
  <si>
    <t>30016</t>
  </si>
  <si>
    <t>Danette</t>
  </si>
  <si>
    <t>Stokes</t>
  </si>
  <si>
    <t>dmkstokes5@gmail.com</t>
  </si>
  <si>
    <t>checkout 15th</t>
  </si>
  <si>
    <t>NA</t>
  </si>
  <si>
    <t>Dylan Bledsoe</t>
  </si>
  <si>
    <t>901-672-0432</t>
  </si>
  <si>
    <t>Stokes, Danette</t>
  </si>
  <si>
    <t>6639 Mayberry Lane</t>
  </si>
  <si>
    <t>Emily</t>
  </si>
  <si>
    <t>Thomas-Whitsett</t>
  </si>
  <si>
    <t>erathomas.writes@gmail.com</t>
  </si>
  <si>
    <t>8438228713</t>
  </si>
  <si>
    <t>Paul Whitsett</t>
  </si>
  <si>
    <t>704-301-5451</t>
  </si>
  <si>
    <t>Thomas-Whitsett, Emily</t>
  </si>
  <si>
    <t>658 Arch Dr</t>
  </si>
  <si>
    <t>29730</t>
  </si>
  <si>
    <t>Alan</t>
  </si>
  <si>
    <t>Underwood</t>
  </si>
  <si>
    <t>aunderwood@cta.org</t>
  </si>
  <si>
    <t>9516846744</t>
  </si>
  <si>
    <t>Sarah Ball</t>
  </si>
  <si>
    <t>720-320-3353</t>
  </si>
  <si>
    <t>Underwood, Alan</t>
  </si>
  <si>
    <t>4632 Dwight St</t>
  </si>
  <si>
    <t>San Diego</t>
  </si>
  <si>
    <t>92105</t>
  </si>
  <si>
    <t>MaryRita</t>
  </si>
  <si>
    <t>Watson</t>
  </si>
  <si>
    <t>mwatson@thescea.org</t>
  </si>
  <si>
    <t>8437290550</t>
  </si>
  <si>
    <t>Lonnie Watson</t>
  </si>
  <si>
    <t>843-729-5779</t>
  </si>
  <si>
    <t>Watson, MaryRita</t>
  </si>
  <si>
    <t>2999 Sunset Blvd.</t>
  </si>
  <si>
    <t>West Columbia</t>
  </si>
  <si>
    <t>29169</t>
  </si>
  <si>
    <t>Laurie</t>
  </si>
  <si>
    <t>Young</t>
  </si>
  <si>
    <t>layoung@riversideunified.org</t>
  </si>
  <si>
    <t>Riverside City Teacher's Association</t>
  </si>
  <si>
    <t>3365753361</t>
  </si>
  <si>
    <t>Becky Johnston</t>
  </si>
  <si>
    <t>336-978-4416</t>
  </si>
  <si>
    <t>Young, Laurie</t>
  </si>
  <si>
    <t>6850 Laurel Brook Dr</t>
  </si>
  <si>
    <t>Vivian</t>
  </si>
  <si>
    <t>Brooks</t>
  </si>
  <si>
    <t>Bthursdayc220@gmail.com</t>
  </si>
  <si>
    <t>4785501277</t>
  </si>
  <si>
    <t>Charmaine Brooks</t>
  </si>
  <si>
    <t>478-550-1277</t>
  </si>
  <si>
    <t>Brooks, Vivian</t>
  </si>
  <si>
    <t>139 Partridge Trail</t>
  </si>
  <si>
    <t>Warner Robins</t>
  </si>
  <si>
    <t>31088</t>
  </si>
  <si>
    <t>Patrick H</t>
  </si>
  <si>
    <t>Crabtree Jr</t>
  </si>
  <si>
    <t>pcrabtree@mail.com</t>
  </si>
  <si>
    <t>01</t>
  </si>
  <si>
    <t>Prefer Kosher, if not available, Vegetarian will do.</t>
  </si>
  <si>
    <t>GAE-Retired</t>
  </si>
  <si>
    <t>7704023820</t>
  </si>
  <si>
    <t>Tony Crabtree</t>
  </si>
  <si>
    <t>832-677-6464</t>
  </si>
  <si>
    <t>Crabtree Jr, Patrick H</t>
  </si>
  <si>
    <t>118 Abrams St.</t>
  </si>
  <si>
    <t>Alabama</t>
  </si>
  <si>
    <t>AL</t>
  </si>
  <si>
    <t>Veteran (40+ years)</t>
  </si>
  <si>
    <t>Antoinette</t>
  </si>
  <si>
    <t>Serviceteacher@gmail.com</t>
  </si>
  <si>
    <t>Upper floor near elevator</t>
  </si>
  <si>
    <t>Smith, Antoinette</t>
  </si>
  <si>
    <t>jay</t>
  </si>
  <si>
    <t>wahi</t>
  </si>
  <si>
    <t>jkw1380@gmail.com</t>
  </si>
  <si>
    <t>Vegetarian</t>
  </si>
  <si>
    <t>6128760914</t>
  </si>
  <si>
    <t>Elizabeth Barrett</t>
  </si>
  <si>
    <t>612-868-3479</t>
  </si>
  <si>
    <t>wahi, jay</t>
  </si>
  <si>
    <t>814 E 35th St</t>
  </si>
  <si>
    <t>Minneapolis</t>
  </si>
  <si>
    <t>55407</t>
  </si>
  <si>
    <t>Multiracial</t>
  </si>
  <si>
    <t>Renita</t>
  </si>
  <si>
    <t>Whitrack</t>
  </si>
  <si>
    <t>renita.whitrack@gae.org</t>
  </si>
  <si>
    <t>King suite</t>
  </si>
  <si>
    <t>4049715377</t>
  </si>
  <si>
    <t>Alexandria Reich</t>
  </si>
  <si>
    <t>225-288-4335</t>
  </si>
  <si>
    <t>Whitrack, Renita</t>
  </si>
  <si>
    <t>3752 Lanier Dr.</t>
  </si>
  <si>
    <t>Douglasville</t>
  </si>
  <si>
    <t>30135</t>
  </si>
  <si>
    <t>Shelli</t>
  </si>
  <si>
    <t>Jackson</t>
  </si>
  <si>
    <t>jacksons@ohea.org</t>
  </si>
  <si>
    <t>Staff</t>
  </si>
  <si>
    <t>Shellfish, seafood, dairy and strawberries</t>
  </si>
  <si>
    <t>4192345015</t>
  </si>
  <si>
    <t>Mallory Cox</t>
  </si>
  <si>
    <t>419-302-1177</t>
  </si>
  <si>
    <t>Jackson, Shelli</t>
  </si>
  <si>
    <t>1404 STATE ROUTE 235</t>
  </si>
  <si>
    <t>ADA</t>
  </si>
  <si>
    <t>45810-9414</t>
  </si>
  <si>
    <t>Last Registration Date</t>
  </si>
  <si>
    <t>2025, Week 39</t>
  </si>
  <si>
    <t>2025, Week 40</t>
  </si>
  <si>
    <t>2025, Week 41</t>
  </si>
  <si>
    <t>2025, Week 42</t>
  </si>
  <si>
    <t>2025, Week 43</t>
  </si>
  <si>
    <t>2025, Week 44</t>
  </si>
  <si>
    <t>2025, Week 45</t>
  </si>
  <si>
    <t>2025, Week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</si>
</sst>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s>
  <fonts count="14" x14ac:knownFonts="1">
    <font>
      <sz val="10"/>
      <color theme="1"/>
      <name val="Arial"/>
      <family val="2"/>
    </font>
    <font>
      <u/>
      <sz val="10"/>
      <color rgb="FF0000FF"/>
      <name val="Calibri"/>
      <family val="2"/>
    </font>
    <font>
      <b/>
      <sz val="10"/>
      <color theme="1"/>
      <name val="Calibri"/>
      <family val="2"/>
    </font>
    <font>
      <b/>
      <sz val="12"/>
      <color theme="1"/>
      <name val="Calibri"/>
      <family val="2"/>
    </font>
    <font>
      <sz val="10"/>
      <color theme="1"/>
      <name val="Calibri"/>
      <family val="2"/>
    </font>
    <font>
      <b/>
      <sz val="11"/>
      <color theme="1"/>
      <name val="Calibri"/>
      <family val="2"/>
    </font>
    <font>
      <b/>
      <sz val="14"/>
      <color theme="1"/>
      <name val="Calibri"/>
      <family val="2"/>
    </font>
    <font>
      <u/>
      <sz val="12"/>
      <color rgb="FF0000FF"/>
      <name val="Calibri"/>
      <family val="2"/>
    </font>
    <font>
      <sz val="12"/>
      <color theme="1"/>
      <name val="Calibri"/>
      <family val="2"/>
    </font>
    <font>
      <b/>
      <sz val="18"/>
      <color theme="1"/>
      <name val="Calibri"/>
      <family val="2"/>
    </font>
    <font>
      <sz val="10"/>
      <color theme="1"/>
      <name val="Arial"/>
      <family val="2"/>
    </font>
    <font>
      <b/>
      <sz val="13"/>
      <color theme="1"/>
      <name val="Calibri"/>
      <family val="2"/>
    </font>
    <font>
      <u/>
      <sz val="10"/>
      <color rgb="FF0000FF"/>
      <name val="Arial"/>
      <family val="2"/>
    </font>
    <font>
      <sz val="12"/>
      <color theme="1"/>
      <name val="Calibri"/>
    </font>
  </fonts>
  <fills count="5">
    <fill>
      <patternFill patternType="none"/>
    </fill>
    <fill>
      <patternFill patternType="gray125"/>
    </fill>
    <fill>
      <patternFill patternType="solid">
        <fgColor rgb="FFEDEDED"/>
        <bgColor indexed="64"/>
      </patternFill>
    </fill>
    <fill>
      <patternFill patternType="solid">
        <fgColor rgb="FFD9D9D9"/>
        <bgColor indexed="64"/>
      </patternFill>
    </fill>
    <fill>
      <patternFill patternType="solid">
        <fgColor rgb="FFF2F2F2"/>
        <bgColor indexed="64"/>
      </patternFill>
    </fill>
  </fills>
  <borders count="5">
    <border>
      <left/>
      <right/>
      <top/>
      <bottom/>
      <diagonal/>
    </border>
    <border>
      <left/>
      <right/>
      <top style="thin">
        <color auto="1"/>
      </top>
      <bottom style="thin">
        <color auto="1"/>
      </bottom>
      <diagonal/>
    </border>
    <border>
      <left/>
      <right/>
      <top/>
      <bottom style="thin">
        <color auto="1"/>
      </bottom>
      <diagonal/>
    </border>
    <border>
      <left/>
      <right/>
      <top/>
      <bottom style="thin">
        <color theme="1" tint="0.49995422223578601"/>
      </bottom>
      <diagonal/>
    </border>
    <border>
      <left/>
      <right/>
      <top style="thin">
        <color auto="1"/>
      </top>
      <bottom/>
      <diagonal/>
    </border>
  </borders>
  <cellStyleXfs count="6">
    <xf numFmtId="0" fontId="0" fillId="0" borderId="0"/>
    <xf numFmtId="9"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cellStyleXfs>
  <cellXfs count="32">
    <xf numFmtId="0" fontId="0" fillId="0" borderId="0" xfId="0"/>
    <xf numFmtId="0" fontId="12" fillId="0" borderId="0" xfId="0" applyFont="1"/>
    <xf numFmtId="0" fontId="9" fillId="0" borderId="0" xfId="0" applyFont="1" applyAlignment="1">
      <alignment vertical="center"/>
    </xf>
    <xf numFmtId="49" fontId="8" fillId="0" borderId="0" xfId="0" applyNumberFormat="1" applyFont="1" applyAlignment="1">
      <alignment wrapText="1"/>
    </xf>
    <xf numFmtId="3" fontId="8" fillId="0" borderId="0" xfId="0" applyNumberFormat="1" applyFont="1"/>
    <xf numFmtId="49" fontId="8" fillId="2" borderId="0" xfId="0" applyNumberFormat="1" applyFont="1" applyFill="1" applyAlignment="1">
      <alignment wrapText="1"/>
    </xf>
    <xf numFmtId="3" fontId="8" fillId="2" borderId="0" xfId="0" applyNumberFormat="1" applyFont="1" applyFill="1"/>
    <xf numFmtId="0" fontId="11"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xf>
    <xf numFmtId="22" fontId="8" fillId="0" borderId="0" xfId="0" applyNumberFormat="1" applyFont="1"/>
    <xf numFmtId="14" fontId="8" fillId="0" borderId="0" xfId="0" applyNumberFormat="1" applyFont="1"/>
    <xf numFmtId="49" fontId="7" fillId="0" borderId="0" xfId="0" applyNumberFormat="1" applyFont="1" applyAlignment="1">
      <alignment wrapText="1"/>
    </xf>
    <xf numFmtId="22" fontId="8" fillId="2" borderId="0" xfId="0" applyNumberFormat="1" applyFont="1" applyFill="1"/>
    <xf numFmtId="14" fontId="8" fillId="2" borderId="0" xfId="0" applyNumberFormat="1" applyFont="1" applyFill="1"/>
    <xf numFmtId="49" fontId="7" fillId="2" borderId="0" xfId="0" applyNumberFormat="1" applyFont="1" applyFill="1" applyAlignment="1">
      <alignment wrapText="1"/>
    </xf>
    <xf numFmtId="0" fontId="5" fillId="4" borderId="4" xfId="0" applyFont="1" applyFill="1" applyBorder="1" applyAlignment="1">
      <alignment horizontal="right" vertical="center" wrapText="1"/>
    </xf>
    <xf numFmtId="0" fontId="4" fillId="0" borderId="4" xfId="0" applyFont="1" applyBorder="1" applyAlignment="1">
      <alignment horizontal="left" vertical="center" wrapText="1"/>
    </xf>
    <xf numFmtId="0" fontId="5" fillId="4" borderId="0" xfId="0" applyFont="1" applyFill="1" applyAlignment="1">
      <alignment horizontal="right" vertical="center" wrapText="1"/>
    </xf>
    <xf numFmtId="0" fontId="4" fillId="0" borderId="0" xfId="0" applyFont="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right" vertical="center"/>
    </xf>
    <xf numFmtId="0" fontId="2" fillId="0" borderId="0" xfId="0" applyFont="1" applyAlignment="1">
      <alignment horizontal="left" vertical="center" wrapText="1"/>
    </xf>
    <xf numFmtId="0" fontId="1" fillId="0" borderId="0" xfId="0" applyFont="1" applyAlignment="1">
      <alignment horizontal="right" vertical="center"/>
    </xf>
    <xf numFmtId="0" fontId="13" fillId="0" borderId="0" xfId="0" pivotButton="1" applyFont="1"/>
    <xf numFmtId="0" fontId="13" fillId="0" borderId="0" xfId="0" applyFont="1"/>
    <xf numFmtId="3" fontId="13" fillId="0" borderId="0" xfId="0" applyNumberFormat="1" applyFont="1"/>
    <xf numFmtId="164" fontId="13" fillId="0" borderId="0" xfId="0" pivotButton="1" applyNumberFormat="1" applyFont="1"/>
    <xf numFmtId="164" fontId="13" fillId="0" borderId="0" xfId="0" applyNumberFormat="1" applyFont="1"/>
    <xf numFmtId="0" fontId="6" fillId="3" borderId="2" xfId="0" applyFont="1" applyFill="1" applyBorder="1" applyAlignment="1">
      <alignment horizontal="center" vertical="center" wrapText="1"/>
    </xf>
    <xf numFmtId="0" fontId="0" fillId="0" borderId="2" xfId="0" applyBorder="1"/>
    <xf numFmtId="0" fontId="3" fillId="3" borderId="2" xfId="0" applyFont="1" applyFill="1" applyBorder="1" applyAlignment="1">
      <alignment horizontal="left" vertical="center"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12">
    <dxf>
      <font>
        <sz val="12"/>
        <name val="Calibri"/>
      </font>
    </dxf>
    <dxf>
      <font>
        <sz val="12"/>
        <name val="Calibri"/>
      </font>
    </dxf>
    <dxf>
      <numFmt numFmtId="164" formatCode="0.0%;;"/>
    </dxf>
    <dxf>
      <font>
        <sz val="12"/>
        <name val="Calibri"/>
      </font>
    </dxf>
    <dxf>
      <font>
        <sz val="12"/>
        <name val="Calibri"/>
      </font>
    </dxf>
    <dxf>
      <numFmt numFmtId="164" formatCode="0.0%;;"/>
    </dxf>
    <dxf>
      <font>
        <sz val="12"/>
        <name val="Calibri"/>
      </font>
    </dxf>
    <dxf>
      <numFmt numFmtId="164" formatCode="0.0%;;"/>
    </dxf>
    <dxf>
      <font>
        <sz val="12"/>
        <name val="Calibri"/>
      </font>
    </dxf>
    <dxf>
      <numFmt numFmtId="164" formatCode="0.0%;;"/>
    </dxf>
    <dxf>
      <font>
        <sz val="12"/>
        <name val="Calibri"/>
      </font>
    </dxf>
    <dxf>
      <font>
        <sz val="12"/>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lgn="ctr">
              <a:defRPr/>
            </a:pPr>
            <a:r>
              <a:rPr lang="en-US" sz="1200" b="1" u="none" baseline="0">
                <a:latin typeface="Calibri"/>
                <a:ea typeface="Calibri"/>
                <a:cs typeface="Calibri"/>
              </a:rPr>
              <a:t>Registration Trend</a:t>
            </a:r>
          </a:p>
        </c:rich>
      </c:tx>
      <c:overlay val="0"/>
      <c:spPr>
        <a:noFill/>
        <a:ln>
          <a:noFill/>
        </a:ln>
      </c:spPr>
    </c:title>
    <c:autoTitleDeleted val="0"/>
    <c:plotArea>
      <c:layout/>
      <c:lineChart>
        <c:grouping val="standard"/>
        <c:varyColors val="0"/>
        <c:ser>
          <c:idx val="0"/>
          <c:order val="0"/>
          <c:cat>
            <c:strRef>
              <c:f>'Registration Trend'!$A$39:$A$46</c:f>
              <c:strCache>
                <c:ptCount val="8"/>
                <c:pt idx="0">
                  <c:v>2025, Week 39</c:v>
                </c:pt>
                <c:pt idx="1">
                  <c:v>2025, Week 40</c:v>
                </c:pt>
                <c:pt idx="2">
                  <c:v>2025, Week 41</c:v>
                </c:pt>
                <c:pt idx="3">
                  <c:v>2025, Week 42</c:v>
                </c:pt>
                <c:pt idx="4">
                  <c:v>2025, Week 43</c:v>
                </c:pt>
                <c:pt idx="5">
                  <c:v>2025, Week 44</c:v>
                </c:pt>
                <c:pt idx="6">
                  <c:v>2025, Week 45</c:v>
                </c:pt>
                <c:pt idx="7">
                  <c:v>2025, Week 46</c:v>
                </c:pt>
              </c:strCache>
            </c:strRef>
          </c:cat>
          <c:val>
            <c:numRef>
              <c:f>'Registration Trend'!$B$39:$B$46</c:f>
              <c:numCache>
                <c:formatCode>#,##0</c:formatCode>
                <c:ptCount val="8"/>
                <c:pt idx="0">
                  <c:v>1</c:v>
                </c:pt>
                <c:pt idx="1">
                  <c:v>24</c:v>
                </c:pt>
                <c:pt idx="2">
                  <c:v>3</c:v>
                </c:pt>
                <c:pt idx="3">
                  <c:v>6</c:v>
                </c:pt>
                <c:pt idx="4">
                  <c:v>3</c:v>
                </c:pt>
                <c:pt idx="5">
                  <c:v>10</c:v>
                </c:pt>
                <c:pt idx="6">
                  <c:v>2</c:v>
                </c:pt>
                <c:pt idx="7">
                  <c:v>1</c:v>
                </c:pt>
              </c:numCache>
            </c:numRef>
          </c:val>
          <c:smooth val="0"/>
          <c:extLst>
            <c:ext xmlns:c16="http://schemas.microsoft.com/office/drawing/2014/chart" uri="{C3380CC4-5D6E-409C-BE32-E72D297353CC}">
              <c16:uniqueId val="{00000000-A3F3-4883-AF36-8B601755EF28}"/>
            </c:ext>
          </c:extLst>
        </c:ser>
        <c:dLbls>
          <c:showLegendKey val="0"/>
          <c:showVal val="0"/>
          <c:showCatName val="0"/>
          <c:showSerName val="0"/>
          <c:showPercent val="0"/>
          <c:showBubbleSize val="0"/>
        </c:dLbls>
        <c:marker val="1"/>
        <c:smooth val="0"/>
        <c:axId val="414277765"/>
        <c:axId val="458425058"/>
      </c:lineChart>
      <c:catAx>
        <c:axId val="414277765"/>
        <c:scaling>
          <c:orientation val="minMax"/>
        </c:scaling>
        <c:delete val="0"/>
        <c:axPos val="b"/>
        <c:title>
          <c:tx>
            <c:rich>
              <a:bodyPr rot="0" vert="horz"/>
              <a:lstStyle/>
              <a:p>
                <a:pPr algn="ctr">
                  <a:defRPr/>
                </a:pPr>
                <a:r>
                  <a:rPr lang="en-US" sz="1200" u="none" baseline="0">
                    <a:latin typeface="Calibri"/>
                    <a:ea typeface="Calibri"/>
                    <a:cs typeface="Calibri"/>
                  </a:rPr>
                  <a:t>Last Registration Date</a:t>
                </a:r>
              </a:p>
            </c:rich>
          </c:tx>
          <c:overlay val="0"/>
          <c:spPr>
            <a:noFill/>
            <a:ln>
              <a:noFill/>
            </a:ln>
          </c:spPr>
        </c:title>
        <c:numFmt formatCode="General" sourceLinked="1"/>
        <c:majorTickMark val="out"/>
        <c:minorTickMark val="none"/>
        <c:tickLblPos val="low"/>
        <c:txPr>
          <a:bodyPr/>
          <a:lstStyle/>
          <a:p>
            <a:pPr>
              <a:defRPr lang="en-US" sz="1200" u="none" baseline="0">
                <a:latin typeface="Calibri"/>
                <a:ea typeface="Calibri"/>
                <a:cs typeface="Calibri"/>
              </a:defRPr>
            </a:pPr>
            <a:endParaRPr lang="en-US"/>
          </a:p>
        </c:txPr>
        <c:crossAx val="458425058"/>
        <c:crosses val="autoZero"/>
        <c:auto val="0"/>
        <c:lblAlgn val="ctr"/>
        <c:lblOffset val="100"/>
        <c:noMultiLvlLbl val="0"/>
      </c:catAx>
      <c:valAx>
        <c:axId val="458425058"/>
        <c:scaling>
          <c:orientation val="minMax"/>
          <c:min val="0"/>
        </c:scaling>
        <c:delete val="0"/>
        <c:axPos val="l"/>
        <c:majorGridlines>
          <c:spPr>
            <a:ln/>
          </c:spPr>
        </c:majorGridlines>
        <c:title>
          <c:tx>
            <c:rich>
              <a:bodyPr rot="-5400000" vert="horz"/>
              <a:lstStyle/>
              <a:p>
                <a:pPr algn="ctr">
                  <a:defRPr/>
                </a:pPr>
                <a:r>
                  <a:rPr lang="en-US"/>
                  <a:t>Number of Invitees and Registrants</a:t>
                </a:r>
              </a:p>
            </c:rich>
          </c:tx>
          <c:overlay val="0"/>
          <c:spPr>
            <a:noFill/>
            <a:ln>
              <a:noFill/>
            </a:ln>
          </c:spPr>
        </c:title>
        <c:numFmt formatCode="@" sourceLinked="0"/>
        <c:majorTickMark val="out"/>
        <c:minorTickMark val="none"/>
        <c:tickLblPos val="nextTo"/>
        <c:txPr>
          <a:bodyPr/>
          <a:lstStyle/>
          <a:p>
            <a:pPr>
              <a:defRPr lang="en-US" sz="1200" u="none" baseline="0">
                <a:latin typeface="Calibri"/>
                <a:ea typeface="Calibri"/>
                <a:cs typeface="Calibri"/>
              </a:defRPr>
            </a:pPr>
            <a:endParaRPr lang="en-US"/>
          </a:p>
        </c:txPr>
        <c:crossAx val="414277765"/>
        <c:crosses val="autoZero"/>
        <c:crossBetween val="between"/>
      </c:valAx>
      <c:spPr>
        <a:solidFill>
          <a:srgbClr val="FFFFFF"/>
        </a:solidFill>
        <a:ln w="12700">
          <a:solidFill>
            <a:srgbClr val="808080"/>
          </a:solidFill>
        </a:ln>
      </c:spPr>
    </c:plotArea>
    <c:plotVisOnly val="1"/>
    <c:dispBlanksAs val="gap"/>
    <c:showDLblsOverMax val="0"/>
  </c:chart>
  <c:txPr>
    <a:bodyPr rot="0" vert="horz"/>
    <a:lstStyle/>
    <a:p>
      <a:pPr>
        <a:defRPr lang="en-US" u="none" baseline="0">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76200</xdr:colOff>
      <xdr:row>37</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15.420729513891" createdVersion="3" refreshedVersion="8" recordCount="7" xr:uid="{00000000-000A-0000-FFFF-FFFF04000000}">
  <cacheSource type="worksheet">
    <worksheetSource ref="A20:B27" sheet="Registration Type"/>
  </cacheSource>
  <cacheFields count="2">
    <cacheField name="Registration Type" numFmtId="49">
      <sharedItems count="7">
        <s v="Aspiring Educator (Student)"/>
        <s v="Facilitators"/>
        <s v="HE member (ESP/Faculty)"/>
        <s v="K12 Member (ESP/Certificate)"/>
        <s v="NEA Headquarters Staff"/>
        <s v="NEA Member"/>
        <s v="NEA-Retired Member"/>
      </sharedItems>
    </cacheField>
    <cacheField name="Invitees and Registrants" numFmtId="3">
      <sharedItems containsSemiMixedTypes="0" containsString="0" containsNumber="1" containsInteger="1" minValue="2" maxValue="2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15.420729745369" createdVersion="3" refreshedVersion="8" recordCount="7" xr:uid="{00000000-000A-0000-FFFF-FFFF03000000}">
  <cacheSource type="worksheet">
    <worksheetSource ref="A20:B27" sheet="Registration Type"/>
  </cacheSource>
  <cacheFields count="2">
    <cacheField name="Registration Type" numFmtId="49">
      <sharedItems count="7">
        <s v="Aspiring Educator (Student)"/>
        <s v="Facilitators"/>
        <s v="HE member (ESP/Faculty)"/>
        <s v="K12 Member (ESP/Certificate)"/>
        <s v="NEA Headquarters Staff"/>
        <s v="NEA Member"/>
        <s v="NEA-Retired Member"/>
      </sharedItems>
    </cacheField>
    <cacheField name="Invitees and Registrants" numFmtId="3">
      <sharedItems containsSemiMixedTypes="0" containsString="0" containsNumber="1" containsInteger="1" minValue="2" maxValue="23"/>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15.420729861115" createdVersion="3" refreshedVersion="8" recordCount="16" xr:uid="{00000000-000A-0000-FFFF-FFFF02000000}">
  <cacheSource type="worksheet">
    <worksheetSource ref="A25:B41" sheet="Copy of Registration Type"/>
  </cacheSource>
  <cacheFields count="2">
    <cacheField name="NEA Affiliate" numFmtId="49">
      <sharedItems count="16">
        <s v="(No Value)"/>
        <s v="California Teachers Association"/>
        <s v="Education Minnesota"/>
        <s v="Florida Education Association"/>
        <s v="Georgia Association Of Educators"/>
        <s v="Illinois Education Association-NEA"/>
        <s v="Iowa State Education Association"/>
        <s v="Kansas NEA"/>
        <s v="Massachusetts Teachers Association"/>
        <s v="National Education Association"/>
        <s v="NEA-Alaska"/>
        <s v="North Carolina Association of Educators"/>
        <s v="Not Listed"/>
        <s v="Ohio Education Association"/>
        <s v="Tennessee Education Association"/>
        <s v="The South Carolina Education Association"/>
      </sharedItems>
    </cacheField>
    <cacheField name="Invitees and Registrants" numFmtId="3">
      <sharedItems containsSemiMixedTypes="0" containsString="0" containsNumber="1" containsInteger="1" minValue="1" maxValue="1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15.420730092592" createdVersion="3" refreshedVersion="8" recordCount="16" xr:uid="{00000000-000A-0000-FFFF-FFFF01000000}">
  <cacheSource type="worksheet">
    <worksheetSource ref="A25:B41" sheet="Copy of Registration Type"/>
  </cacheSource>
  <cacheFields count="2">
    <cacheField name="NEA Affiliate" numFmtId="49">
      <sharedItems count="16">
        <s v="(No Value)"/>
        <s v="California Teachers Association"/>
        <s v="Education Minnesota"/>
        <s v="Florida Education Association"/>
        <s v="Georgia Association Of Educators"/>
        <s v="Illinois Education Association-NEA"/>
        <s v="Iowa State Education Association"/>
        <s v="Kansas NEA"/>
        <s v="Massachusetts Teachers Association"/>
        <s v="National Education Association"/>
        <s v="NEA-Alaska"/>
        <s v="North Carolina Association of Educators"/>
        <s v="Not Listed"/>
        <s v="Ohio Education Association"/>
        <s v="Tennessee Education Association"/>
        <s v="The South Carolina Education Association"/>
      </sharedItems>
    </cacheField>
    <cacheField name="Invitees and Registrants" numFmtId="3">
      <sharedItems containsSemiMixedTypes="0" containsString="0" containsNumber="1" containsInteger="1" minValue="1" maxValue="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2"/>
  </r>
  <r>
    <x v="1"/>
    <n v="7"/>
  </r>
  <r>
    <x v="2"/>
    <n v="2"/>
  </r>
  <r>
    <x v="3"/>
    <n v="7"/>
  </r>
  <r>
    <x v="4"/>
    <n v="4"/>
  </r>
  <r>
    <x v="5"/>
    <n v="23"/>
  </r>
  <r>
    <x v="6"/>
    <n v="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2"/>
  </r>
  <r>
    <x v="1"/>
    <n v="7"/>
  </r>
  <r>
    <x v="2"/>
    <n v="2"/>
  </r>
  <r>
    <x v="3"/>
    <n v="7"/>
  </r>
  <r>
    <x v="4"/>
    <n v="4"/>
  </r>
  <r>
    <x v="5"/>
    <n v="23"/>
  </r>
  <r>
    <x v="6"/>
    <n v="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x v="0"/>
    <n v="1"/>
  </r>
  <r>
    <x v="1"/>
    <n v="5"/>
  </r>
  <r>
    <x v="2"/>
    <n v="2"/>
  </r>
  <r>
    <x v="3"/>
    <n v="1"/>
  </r>
  <r>
    <x v="4"/>
    <n v="5"/>
  </r>
  <r>
    <x v="5"/>
    <n v="1"/>
  </r>
  <r>
    <x v="6"/>
    <n v="1"/>
  </r>
  <r>
    <x v="7"/>
    <n v="10"/>
  </r>
  <r>
    <x v="8"/>
    <n v="2"/>
  </r>
  <r>
    <x v="9"/>
    <n v="4"/>
  </r>
  <r>
    <x v="10"/>
    <n v="3"/>
  </r>
  <r>
    <x v="11"/>
    <n v="4"/>
  </r>
  <r>
    <x v="12"/>
    <n v="1"/>
  </r>
  <r>
    <x v="13"/>
    <n v="4"/>
  </r>
  <r>
    <x v="14"/>
    <n v="3"/>
  </r>
  <r>
    <x v="15"/>
    <n v="3"/>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x v="0"/>
    <n v="1"/>
  </r>
  <r>
    <x v="1"/>
    <n v="5"/>
  </r>
  <r>
    <x v="2"/>
    <n v="2"/>
  </r>
  <r>
    <x v="3"/>
    <n v="1"/>
  </r>
  <r>
    <x v="4"/>
    <n v="5"/>
  </r>
  <r>
    <x v="5"/>
    <n v="1"/>
  </r>
  <r>
    <x v="6"/>
    <n v="1"/>
  </r>
  <r>
    <x v="7"/>
    <n v="10"/>
  </r>
  <r>
    <x v="8"/>
    <n v="2"/>
  </r>
  <r>
    <x v="9"/>
    <n v="4"/>
  </r>
  <r>
    <x v="10"/>
    <n v="3"/>
  </r>
  <r>
    <x v="11"/>
    <n v="4"/>
  </r>
  <r>
    <x v="12"/>
    <n v="1"/>
  </r>
  <r>
    <x v="13"/>
    <n v="4"/>
  </r>
  <r>
    <x v="14"/>
    <n v="3"/>
  </r>
  <r>
    <x v="15"/>
    <n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Copy of Registration Type" cacheId="15" applyNumberFormats="0" applyBorderFormats="0" applyFontFormats="0" applyPatternFormats="0" applyAlignmentFormats="0" applyWidthHeightFormats="1" dataCaption="Data" errorCaption="0" showError="1" missingCaption="0" updatedVersion="8" useAutoFormatting="1" itemPrintTitles="1" createdVersion="4" rowHeaderCaption="NEA Affiliate" colHeaderCaption="Invitees and Registrants">
  <location ref="E5:F22" firstHeaderRow="1" firstDataRow="1" firstDataCol="1"/>
  <pivotFields count="2">
    <pivotField axis="axisRow" compact="0" outline="0" subtotalTop="0" showAll="0" sortType="ascending">
      <items count="17">
        <item x="0"/>
        <item x="1"/>
        <item x="2"/>
        <item x="3"/>
        <item x="4"/>
        <item x="5"/>
        <item x="6"/>
        <item x="7"/>
        <item x="8"/>
        <item x="9"/>
        <item x="10"/>
        <item x="11"/>
        <item x="12"/>
        <item x="13"/>
        <item x="14"/>
        <item x="15"/>
        <item t="default"/>
      </items>
    </pivotField>
    <pivotField dataField="1" compact="0" outline="0" subtotalTop="0" showAll="0"/>
  </pivotFields>
  <rowFields count="1">
    <field x="0"/>
  </rowFields>
  <rowItems count="17">
    <i>
      <x/>
    </i>
    <i>
      <x v="1"/>
    </i>
    <i>
      <x v="2"/>
    </i>
    <i>
      <x v="3"/>
    </i>
    <i>
      <x v="4"/>
    </i>
    <i>
      <x v="5"/>
    </i>
    <i>
      <x v="6"/>
    </i>
    <i>
      <x v="7"/>
    </i>
    <i>
      <x v="8"/>
    </i>
    <i>
      <x v="9"/>
    </i>
    <i>
      <x v="10"/>
    </i>
    <i>
      <x v="11"/>
    </i>
    <i>
      <x v="12"/>
    </i>
    <i>
      <x v="13"/>
    </i>
    <i>
      <x v="14"/>
    </i>
    <i>
      <x v="15"/>
    </i>
    <i t="grand">
      <x/>
    </i>
  </rowItems>
  <colItems count="1">
    <i/>
  </colItems>
  <dataFields count="1">
    <dataField name="Invitees and Registrants" fld="1" showDataAs="percentOfCol" baseField="0" baseItem="0" numFmtId="3"/>
  </dataFields>
  <formats count="2">
    <format dxfId="10">
      <pivotArea type="all" dataOnly="0" outline="0" fieldPosition="0"/>
    </format>
    <format dxfId="9">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0" cacheId="19" applyNumberFormats="0" applyBorderFormats="0" applyFontFormats="0" applyPatternFormats="0" applyAlignmentFormats="0" applyWidthHeightFormats="1" dataCaption="Data" errorCaption="(No Value)" showError="1" missingCaption="0" updatedVersion="8" useAutoFormatting="1" itemPrintTitles="1" createdVersion="4" rowHeaderCaption="NEA Affiliate" colHeaderCaption="Invitees and Registrants">
  <location ref="A5:B22" firstHeaderRow="1" firstDataRow="1" firstDataCol="1"/>
  <pivotFields count="2">
    <pivotField axis="axisRow" compact="0" outline="0" subtotalTop="0" showAll="0" sortType="ascending">
      <items count="17">
        <item x="0"/>
        <item x="1"/>
        <item x="2"/>
        <item x="3"/>
        <item x="4"/>
        <item x="5"/>
        <item x="6"/>
        <item x="7"/>
        <item x="8"/>
        <item x="9"/>
        <item x="10"/>
        <item x="11"/>
        <item x="12"/>
        <item x="13"/>
        <item x="14"/>
        <item x="15"/>
        <item t="default"/>
      </items>
    </pivotField>
    <pivotField dataField="1" compact="0" outline="0" subtotalTop="0" showAll="0"/>
  </pivotFields>
  <rowFields count="1">
    <field x="0"/>
  </rowFields>
  <rowItems count="17">
    <i>
      <x/>
    </i>
    <i>
      <x v="1"/>
    </i>
    <i>
      <x v="2"/>
    </i>
    <i>
      <x v="3"/>
    </i>
    <i>
      <x v="4"/>
    </i>
    <i>
      <x v="5"/>
    </i>
    <i>
      <x v="6"/>
    </i>
    <i>
      <x v="7"/>
    </i>
    <i>
      <x v="8"/>
    </i>
    <i>
      <x v="9"/>
    </i>
    <i>
      <x v="10"/>
    </i>
    <i>
      <x v="11"/>
    </i>
    <i>
      <x v="12"/>
    </i>
    <i>
      <x v="13"/>
    </i>
    <i>
      <x v="14"/>
    </i>
    <i>
      <x v="15"/>
    </i>
    <i t="grand">
      <x/>
    </i>
  </rowItems>
  <colItems count="1">
    <i/>
  </colItems>
  <dataFields count="1">
    <dataField name="Invitees and Registrants" fld="1" baseField="0" baseItem="0" numFmtId="3"/>
  </dataFields>
  <formats count="1">
    <format dxfId="11">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Registration Type" cacheId="11" applyNumberFormats="0" applyBorderFormats="0" applyFontFormats="0" applyPatternFormats="0" applyAlignmentFormats="0" applyWidthHeightFormats="1" dataCaption="Data" errorCaption="(No Value)" showError="1" missingCaption="0" updatedVersion="8" useAutoFormatting="1" itemPrintTitles="1" createdVersion="4" rowHeaderCaption="Registration Type" colHeaderCaption="Invitees and Registrants">
  <location ref="A5:B13" firstHeaderRow="1" firstDataRow="1" firstDataCol="1"/>
  <pivotFields count="2">
    <pivotField axis="axisRow" compact="0" outline="0" subtotalTop="0" showAll="0" sortType="ascending">
      <items count="8">
        <item x="0"/>
        <item x="1"/>
        <item x="2"/>
        <item x="3"/>
        <item x="4"/>
        <item x="5"/>
        <item x="6"/>
        <item t="default"/>
      </items>
    </pivotField>
    <pivotField dataField="1" compact="0" outline="0" subtotalTop="0" showAll="0"/>
  </pivotFields>
  <rowFields count="1">
    <field x="0"/>
  </rowFields>
  <rowItems count="8">
    <i>
      <x/>
    </i>
    <i>
      <x v="1"/>
    </i>
    <i>
      <x v="2"/>
    </i>
    <i>
      <x v="3"/>
    </i>
    <i>
      <x v="4"/>
    </i>
    <i>
      <x v="5"/>
    </i>
    <i>
      <x v="6"/>
    </i>
    <i t="grand">
      <x/>
    </i>
  </rowItems>
  <colItems count="1">
    <i/>
  </colItems>
  <dataFields count="1">
    <dataField name="Invitees and Registrants" fld="1" baseField="0" baseItem="0" numFmtId="3"/>
  </dataFields>
  <formats count="1">
    <format dxfId="6">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11" cacheId="7" applyNumberFormats="0" applyBorderFormats="0" applyFontFormats="0" applyPatternFormats="0" applyAlignmentFormats="0" applyWidthHeightFormats="1" dataCaption="Data" errorCaption="0" showError="1" missingCaption="0" updatedVersion="8" useAutoFormatting="1" itemPrintTitles="1" createdVersion="4" rowHeaderCaption="Registration Type" colHeaderCaption="Invitees and Registrants">
  <location ref="E5:F13" firstHeaderRow="1" firstDataRow="1" firstDataCol="1"/>
  <pivotFields count="2">
    <pivotField axis="axisRow" compact="0" outline="0" subtotalTop="0" showAll="0" sortType="ascending">
      <items count="8">
        <item x="0"/>
        <item x="1"/>
        <item x="2"/>
        <item x="3"/>
        <item x="4"/>
        <item x="5"/>
        <item x="6"/>
        <item t="default"/>
      </items>
    </pivotField>
    <pivotField dataField="1" compact="0" outline="0" subtotalTop="0" showAll="0"/>
  </pivotFields>
  <rowFields count="1">
    <field x="0"/>
  </rowFields>
  <rowItems count="8">
    <i>
      <x/>
    </i>
    <i>
      <x v="1"/>
    </i>
    <i>
      <x v="2"/>
    </i>
    <i>
      <x v="3"/>
    </i>
    <i>
      <x v="4"/>
    </i>
    <i>
      <x v="5"/>
    </i>
    <i>
      <x v="6"/>
    </i>
    <i t="grand">
      <x/>
    </i>
  </rowItems>
  <colItems count="1">
    <i/>
  </colItems>
  <dataFields count="1">
    <dataField name="Invitees and Registrants" fld="1" showDataAs="percentOfCol" baseField="0" baseItem="0" numFmtId="3"/>
  </dataFields>
  <formats count="2">
    <format dxfId="8">
      <pivotArea type="all" dataOnly="0" outline="0" fieldPosition="0"/>
    </format>
    <format dxfId="7">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5:B41" totalsRowShown="0">
  <autoFilter ref="A25:B41" xr:uid="{00000000-0009-0000-0100-000001000000}"/>
  <tableColumns count="2">
    <tableColumn id="1" xr3:uid="{00000000-0010-0000-0000-000001000000}" name="NEA Affiliate"/>
    <tableColumn id="2" xr3:uid="{00000000-0010-0000-0000-000002000000}" name="Invitees and Registra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0:B27" totalsRowShown="0">
  <autoFilter ref="A20:B27" xr:uid="{00000000-0009-0000-0100-000002000000}"/>
  <tableColumns count="2">
    <tableColumn id="1" xr3:uid="{00000000-0010-0000-0100-000001000000}" name="Registration Type"/>
    <tableColumn id="2" xr3:uid="{00000000-0010-0000-0100-000002000000}" name="Invitees and Registra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AL54" totalsRowShown="0">
  <autoFilter ref="A4:AL54" xr:uid="{00000000-0009-0000-0100-000003000000}"/>
  <sortState xmlns:xlrd2="http://schemas.microsoft.com/office/spreadsheetml/2017/richdata2" ref="A5:AL54">
    <sortCondition ref="G4:G54"/>
  </sortState>
  <tableColumns count="38">
    <tableColumn id="1" xr3:uid="{00000000-0010-0000-0200-000001000000}" name="Last Registration Date (GMT-05:00) Eastern [US &amp; Canada]"/>
    <tableColumn id="2" xr3:uid="{00000000-0010-0000-0200-000002000000}" name="First Name"/>
    <tableColumn id="3" xr3:uid="{00000000-0010-0000-0200-000003000000}" name="Last Name"/>
    <tableColumn id="4" xr3:uid="{00000000-0010-0000-0200-000004000000}" name="Email Address"/>
    <tableColumn id="5" xr3:uid="{00000000-0010-0000-0200-000005000000}" name="NEA Affiliate"/>
    <tableColumn id="6" xr3:uid="{00000000-0010-0000-0200-000006000000}" name="Gender Pronouns - Do Not Use"/>
    <tableColumn id="7" xr3:uid="{00000000-0010-0000-0200-000007000000}" name="Registration Type"/>
    <tableColumn id="8" xr3:uid="{00000000-0010-0000-0200-000008000000}" name="Do you need a hotel room?"/>
    <tableColumn id="9" xr3:uid="{00000000-0010-0000-0200-000009000000}" name="Check-In Date"/>
    <tableColumn id="10" xr3:uid="{00000000-0010-0000-0200-00000A000000}" name="Check-Out Date"/>
    <tableColumn id="11" xr3:uid="{00000000-0010-0000-0200-00000B000000}" name="Hotel Comments:"/>
    <tableColumn id="12" xr3:uid="{00000000-0010-0000-0200-00000C000000}" name="Dietary Restrictions/Allergies "/>
    <tableColumn id="13" xr3:uid="{00000000-0010-0000-0200-00000D000000}" name="Pursuant to the Americans with Disabilities Act, do you require specific aids or services?"/>
    <tableColumn id="14" xr3:uid="{00000000-0010-0000-0200-00000E000000}" name="NEA will reimburse your employer (state, local association or UniServ Council) your travel expenses. Hotel and airfare will be direct billed and paid by NEA. Contact your state, local, or UniServ Council on your reimbursement process."/>
    <tableColumn id="15" xr3:uid="{00000000-0010-0000-0200-00000F000000}" name="Full employer name (local association or UniServ Council no abbreviations):"/>
    <tableColumn id="16" xr3:uid="{00000000-0010-0000-0200-000010000000}" name="Employer contact first and last name (person to contact if we need a W9):"/>
    <tableColumn id="17" xr3:uid="{00000000-0010-0000-0200-000011000000}" name="Employer contact email address (email to contact if we need a W9):"/>
    <tableColumn id="18" xr3:uid="{00000000-0010-0000-0200-000012000000}" name="Local Association (Not Listed)"/>
    <tableColumn id="19" xr3:uid="{00000000-0010-0000-0200-000013000000}" name="Mobile Phone Number"/>
    <tableColumn id="20" xr3:uid="{00000000-0010-0000-0200-000014000000}" name="Emergency Contact Name"/>
    <tableColumn id="21" xr3:uid="{00000000-0010-0000-0200-000015000000}" name="Emergency Contact Cell Phone"/>
    <tableColumn id="22" xr3:uid="{00000000-0010-0000-0200-000016000000}" name="Full Name"/>
    <tableColumn id="23" xr3:uid="{00000000-0010-0000-0200-000017000000}" name="Home Address"/>
    <tableColumn id="24" xr3:uid="{00000000-0010-0000-0200-000018000000}" name="Home Address 1"/>
    <tableColumn id="25" xr3:uid="{00000000-0010-0000-0200-000019000000}" name="Home City"/>
    <tableColumn id="26" xr3:uid="{00000000-0010-0000-0200-00001A000000}" name="Home State/Province"/>
    <tableColumn id="27" xr3:uid="{00000000-0010-0000-0200-00001B000000}" name="Home State/Province Code"/>
    <tableColumn id="28" xr3:uid="{00000000-0010-0000-0200-00001C000000}" name="Home ZIP/Postal Code"/>
    <tableColumn id="29" xr3:uid="{00000000-0010-0000-0200-00001D000000}" name="What is your Race/Ethnicity?"/>
    <tableColumn id="30" xr3:uid="{00000000-0010-0000-0200-00001E000000}" name="What is your sexual orientation?"/>
    <tableColumn id="31" xr3:uid="{00000000-0010-0000-0200-00001F000000}" name="Please select your gender identity"/>
    <tableColumn id="32" xr3:uid="{00000000-0010-0000-0200-000020000000}" name="What is your age range?"/>
    <tableColumn id="33" xr3:uid="{00000000-0010-0000-0200-000021000000}" name="What is your career experience?"/>
    <tableColumn id="34" xr3:uid="{00000000-0010-0000-0200-000022000000}" name="Invitee Status"/>
    <tableColumn id="35" xr3:uid="{00000000-0010-0000-0200-000023000000}" name="Do you have dietary restrictions?"/>
    <tableColumn id="36" xr3:uid="{00000000-0010-0000-0200-000024000000}" name="Pursuant to the ADA do you require specific aids?"/>
    <tableColumn id="37" xr3:uid="{00000000-0010-0000-0200-000025000000}" name="Last Modified By"/>
    <tableColumn id="38" xr3:uid="{00000000-0010-0000-0200-000026000000}" name="Registration Last Mod. Date (GMT-05:00) Eastern [US &amp; Canad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8:B46" totalsRowShown="0">
  <autoFilter ref="A38:B46" xr:uid="{00000000-0009-0000-0100-000004000000}"/>
  <tableColumns count="2">
    <tableColumn id="1" xr3:uid="{00000000-0010-0000-0300-000001000000}" name="Last Registration Date"/>
    <tableColumn id="2" xr3:uid="{00000000-0010-0000-0300-000002000000}" name="Invitees and Registra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7c61e496-5e22-4806-8095-24a86dac8c62&amp;inviteestub=f2765834-966d-46c1-a1c0-e3ca0bf3287b" TargetMode="External"/><Relationship Id="rId18" Type="http://schemas.openxmlformats.org/officeDocument/2006/relationships/hyperlink" Target="https://app.cvent.com/subscribers/events2/Invitee/InviteeDetails?evtstub=7c61e496-5e22-4806-8095-24a86dac8c62&amp;inviteestub=bb38988d-8234-4010-af37-e9a63583b2b3" TargetMode="External"/><Relationship Id="rId26" Type="http://schemas.openxmlformats.org/officeDocument/2006/relationships/hyperlink" Target="https://app.cvent.com/subscribers/events2/Invitee/InviteeDetails?evtstub=7c61e496-5e22-4806-8095-24a86dac8c62&amp;inviteestub=1b8313af-d865-451d-b011-afec31269bfe" TargetMode="External"/><Relationship Id="rId39" Type="http://schemas.openxmlformats.org/officeDocument/2006/relationships/hyperlink" Target="https://app.cvent.com/subscribers/events2/Invitee/InviteeDetails?evtstub=7c61e496-5e22-4806-8095-24a86dac8c62&amp;inviteestub=b524ce19-5522-46b3-a47d-c9dd371bb216" TargetMode="External"/><Relationship Id="rId21" Type="http://schemas.openxmlformats.org/officeDocument/2006/relationships/hyperlink" Target="https://app.cvent.com/subscribers/events2/Invitee/InviteeDetails?evtstub=7c61e496-5e22-4806-8095-24a86dac8c62&amp;inviteestub=e2f278fb-bbf4-4cc7-9a52-1ee0b994a0da" TargetMode="External"/><Relationship Id="rId34" Type="http://schemas.openxmlformats.org/officeDocument/2006/relationships/hyperlink" Target="https://app.cvent.com/subscribers/events2/Invitee/InviteeDetails?evtstub=7c61e496-5e22-4806-8095-24a86dac8c62&amp;inviteestub=87b7d446-b35f-4d01-ab98-8b7a990e1a12" TargetMode="External"/><Relationship Id="rId42" Type="http://schemas.openxmlformats.org/officeDocument/2006/relationships/hyperlink" Target="https://app.cvent.com/subscribers/events2/Invitee/InviteeDetails?evtstub=7c61e496-5e22-4806-8095-24a86dac8c62&amp;inviteestub=6bcec25f-9a30-44b2-88d2-5a2782276aaf" TargetMode="External"/><Relationship Id="rId47" Type="http://schemas.openxmlformats.org/officeDocument/2006/relationships/hyperlink" Target="https://app.cvent.com/subscribers/events2/Invitee/InviteeDetails?evtstub=7c61e496-5e22-4806-8095-24a86dac8c62&amp;inviteestub=c311cd47-5020-467e-8b76-6ad1dfc62d35" TargetMode="External"/><Relationship Id="rId50" Type="http://schemas.openxmlformats.org/officeDocument/2006/relationships/hyperlink" Target="https://app.cvent.com/subscribers/events2/Invitee/InviteeDetails?evtstub=7c61e496-5e22-4806-8095-24a86dac8c62&amp;inviteestub=24668d34-1e09-4f30-81ec-b83e605dc8f3" TargetMode="External"/><Relationship Id="rId7" Type="http://schemas.openxmlformats.org/officeDocument/2006/relationships/hyperlink" Target="https://app.cvent.com/subscribers/events2/Invitee/InviteeDetails?evtstub=7c61e496-5e22-4806-8095-24a86dac8c62&amp;inviteestub=3382cc98-b3ea-4757-b6dc-3ecf939279b5" TargetMode="External"/><Relationship Id="rId2" Type="http://schemas.openxmlformats.org/officeDocument/2006/relationships/hyperlink" Target="https://app.cvent.com/subscribers/events2/Invitee/InviteeDetails?evtstub=7c61e496-5e22-4806-8095-24a86dac8c62&amp;inviteestub=2f90a520-9665-4ce6-9f9f-43231efcd0f4" TargetMode="External"/><Relationship Id="rId16" Type="http://schemas.openxmlformats.org/officeDocument/2006/relationships/hyperlink" Target="https://app.cvent.com/subscribers/events2/Invitee/InviteeDetails?evtstub=7c61e496-5e22-4806-8095-24a86dac8c62&amp;inviteestub=4daa6a5f-a1c7-4470-b8ea-253af026053a" TargetMode="External"/><Relationship Id="rId29" Type="http://schemas.openxmlformats.org/officeDocument/2006/relationships/hyperlink" Target="https://app.cvent.com/subscribers/events2/Invitee/InviteeDetails?evtstub=7c61e496-5e22-4806-8095-24a86dac8c62&amp;inviteestub=b1e26c53-581d-4f08-8f2f-af9a93f116c4" TargetMode="External"/><Relationship Id="rId11" Type="http://schemas.openxmlformats.org/officeDocument/2006/relationships/hyperlink" Target="https://app.cvent.com/subscribers/events2/Invitee/InviteeDetails?evtstub=7c61e496-5e22-4806-8095-24a86dac8c62&amp;inviteestub=ff246d55-d729-493b-88f0-e767327f8590" TargetMode="External"/><Relationship Id="rId24" Type="http://schemas.openxmlformats.org/officeDocument/2006/relationships/hyperlink" Target="https://app.cvent.com/subscribers/events2/Invitee/InviteeDetails?evtstub=7c61e496-5e22-4806-8095-24a86dac8c62&amp;inviteestub=ae5cf1c8-4969-40f9-85e1-f48473faf31a" TargetMode="External"/><Relationship Id="rId32" Type="http://schemas.openxmlformats.org/officeDocument/2006/relationships/hyperlink" Target="https://app.cvent.com/subscribers/events2/Invitee/InviteeDetails?evtstub=7c61e496-5e22-4806-8095-24a86dac8c62&amp;inviteestub=4294712b-a773-443d-ad05-d67b0114afc8" TargetMode="External"/><Relationship Id="rId37" Type="http://schemas.openxmlformats.org/officeDocument/2006/relationships/hyperlink" Target="https://app.cvent.com/subscribers/events2/Invitee/InviteeDetails?evtstub=7c61e496-5e22-4806-8095-24a86dac8c62&amp;inviteestub=b730eec4-ce76-4407-89c7-4bf3beba95d2" TargetMode="External"/><Relationship Id="rId40" Type="http://schemas.openxmlformats.org/officeDocument/2006/relationships/hyperlink" Target="https://app.cvent.com/subscribers/events2/Invitee/InviteeDetails?evtstub=7c61e496-5e22-4806-8095-24a86dac8c62&amp;inviteestub=ef33a358-3d97-4a31-884e-d9778d403719" TargetMode="External"/><Relationship Id="rId45" Type="http://schemas.openxmlformats.org/officeDocument/2006/relationships/hyperlink" Target="https://app.cvent.com/subscribers/events2/Invitee/InviteeDetails?evtstub=7c61e496-5e22-4806-8095-24a86dac8c62&amp;inviteestub=1c383a8a-aec0-4df9-8168-2d8661036f14" TargetMode="External"/><Relationship Id="rId5" Type="http://schemas.openxmlformats.org/officeDocument/2006/relationships/hyperlink" Target="https://app.cvent.com/subscribers/events2/Invitee/InviteeDetails?evtstub=7c61e496-5e22-4806-8095-24a86dac8c62&amp;inviteestub=75941a81-c340-46db-a6f5-7fa9b7a30b75" TargetMode="External"/><Relationship Id="rId15" Type="http://schemas.openxmlformats.org/officeDocument/2006/relationships/hyperlink" Target="https://app.cvent.com/subscribers/events2/Invitee/InviteeDetails?evtstub=7c61e496-5e22-4806-8095-24a86dac8c62&amp;inviteestub=a174d3cb-a2a5-4e08-96b4-e177e1936c4b" TargetMode="External"/><Relationship Id="rId23" Type="http://schemas.openxmlformats.org/officeDocument/2006/relationships/hyperlink" Target="https://app.cvent.com/subscribers/events2/Invitee/InviteeDetails?evtstub=7c61e496-5e22-4806-8095-24a86dac8c62&amp;inviteestub=62431211-0b7e-4b97-aeee-8d1f2939484f" TargetMode="External"/><Relationship Id="rId28" Type="http://schemas.openxmlformats.org/officeDocument/2006/relationships/hyperlink" Target="https://app.cvent.com/subscribers/events2/Invitee/InviteeDetails?evtstub=7c61e496-5e22-4806-8095-24a86dac8c62&amp;inviteestub=4ed5c4eb-797d-4682-a07b-64a8ad5c2a4e" TargetMode="External"/><Relationship Id="rId36" Type="http://schemas.openxmlformats.org/officeDocument/2006/relationships/hyperlink" Target="https://app.cvent.com/subscribers/events2/Invitee/InviteeDetails?evtstub=7c61e496-5e22-4806-8095-24a86dac8c62&amp;inviteestub=c931870b-3b4b-4f8e-b355-52f9c2402c8d" TargetMode="External"/><Relationship Id="rId49" Type="http://schemas.openxmlformats.org/officeDocument/2006/relationships/hyperlink" Target="https://app.cvent.com/subscribers/events2/Invitee/InviteeDetails?evtstub=7c61e496-5e22-4806-8095-24a86dac8c62&amp;inviteestub=2a21038e-fe78-4004-8e09-bc1f9b2ba8af" TargetMode="External"/><Relationship Id="rId10" Type="http://schemas.openxmlformats.org/officeDocument/2006/relationships/hyperlink" Target="https://app.cvent.com/subscribers/events2/Invitee/InviteeDetails?evtstub=7c61e496-5e22-4806-8095-24a86dac8c62&amp;inviteestub=565a4787-00aa-43b1-80fd-623b9321cd8b" TargetMode="External"/><Relationship Id="rId19" Type="http://schemas.openxmlformats.org/officeDocument/2006/relationships/hyperlink" Target="https://app.cvent.com/subscribers/events2/Invitee/InviteeDetails?evtstub=7c61e496-5e22-4806-8095-24a86dac8c62&amp;inviteestub=5a114ed8-81d6-47c5-92d7-a119a44136d1" TargetMode="External"/><Relationship Id="rId31" Type="http://schemas.openxmlformats.org/officeDocument/2006/relationships/hyperlink" Target="https://app.cvent.com/subscribers/events2/Invitee/InviteeDetails?evtstub=7c61e496-5e22-4806-8095-24a86dac8c62&amp;inviteestub=756add7b-7bdf-436e-8ee1-c1ca3402fc35" TargetMode="External"/><Relationship Id="rId44" Type="http://schemas.openxmlformats.org/officeDocument/2006/relationships/hyperlink" Target="https://app.cvent.com/subscribers/events2/Invitee/InviteeDetails?evtstub=7c61e496-5e22-4806-8095-24a86dac8c62&amp;inviteestub=790e4f5b-166d-42c4-b750-63c027b26aec" TargetMode="External"/><Relationship Id="rId4" Type="http://schemas.openxmlformats.org/officeDocument/2006/relationships/hyperlink" Target="https://app.cvent.com/subscribers/events2/Invitee/InviteeDetails?evtstub=7c61e496-5e22-4806-8095-24a86dac8c62&amp;inviteestub=041d6baf-11be-47ec-a978-5dbf76220ec6" TargetMode="External"/><Relationship Id="rId9" Type="http://schemas.openxmlformats.org/officeDocument/2006/relationships/hyperlink" Target="https://app.cvent.com/subscribers/events2/Invitee/InviteeDetails?evtstub=7c61e496-5e22-4806-8095-24a86dac8c62&amp;inviteestub=2ebb36e7-38ad-4145-9772-f20aaaa6b121" TargetMode="External"/><Relationship Id="rId14" Type="http://schemas.openxmlformats.org/officeDocument/2006/relationships/hyperlink" Target="https://app.cvent.com/subscribers/events2/Invitee/InviteeDetails?evtstub=7c61e496-5e22-4806-8095-24a86dac8c62&amp;inviteestub=e437abdd-8cb8-44bc-9a63-2945af8b1a86" TargetMode="External"/><Relationship Id="rId22" Type="http://schemas.openxmlformats.org/officeDocument/2006/relationships/hyperlink" Target="https://app.cvent.com/subscribers/events2/Invitee/InviteeDetails?evtstub=7c61e496-5e22-4806-8095-24a86dac8c62&amp;inviteestub=a46dbed4-3996-44b9-b126-e45f28936225" TargetMode="External"/><Relationship Id="rId27" Type="http://schemas.openxmlformats.org/officeDocument/2006/relationships/hyperlink" Target="https://app.cvent.com/subscribers/events2/Invitee/InviteeDetails?evtstub=7c61e496-5e22-4806-8095-24a86dac8c62&amp;inviteestub=4b20f637-c753-48a9-8e6e-38a82c92c86f" TargetMode="External"/><Relationship Id="rId30" Type="http://schemas.openxmlformats.org/officeDocument/2006/relationships/hyperlink" Target="https://app.cvent.com/subscribers/events2/Invitee/InviteeDetails?evtstub=7c61e496-5e22-4806-8095-24a86dac8c62&amp;inviteestub=4b372246-4008-49ae-a3a6-d8031ef92339" TargetMode="External"/><Relationship Id="rId35" Type="http://schemas.openxmlformats.org/officeDocument/2006/relationships/hyperlink" Target="https://app.cvent.com/subscribers/events2/Invitee/InviteeDetails?evtstub=7c61e496-5e22-4806-8095-24a86dac8c62&amp;inviteestub=1d0f8f40-abc8-4449-8cb7-16a75529410d" TargetMode="External"/><Relationship Id="rId43" Type="http://schemas.openxmlformats.org/officeDocument/2006/relationships/hyperlink" Target="https://app.cvent.com/subscribers/events2/Invitee/InviteeDetails?evtstub=7c61e496-5e22-4806-8095-24a86dac8c62&amp;inviteestub=de7d7bf8-fd4e-4836-8e59-ce1fe25cec0f" TargetMode="External"/><Relationship Id="rId48" Type="http://schemas.openxmlformats.org/officeDocument/2006/relationships/hyperlink" Target="https://app.cvent.com/subscribers/events2/Invitee/InviteeDetails?evtstub=7c61e496-5e22-4806-8095-24a86dac8c62&amp;inviteestub=bb36b5fd-9e4d-4c8f-84b8-7d3ab3c564b9" TargetMode="External"/><Relationship Id="rId8" Type="http://schemas.openxmlformats.org/officeDocument/2006/relationships/hyperlink" Target="https://app.cvent.com/subscribers/events2/Invitee/InviteeDetails?evtstub=7c61e496-5e22-4806-8095-24a86dac8c62&amp;inviteestub=c36da7ab-4c0a-4d0f-a564-e67dc53eae3c" TargetMode="External"/><Relationship Id="rId51" Type="http://schemas.openxmlformats.org/officeDocument/2006/relationships/table" Target="../tables/table3.xml"/><Relationship Id="rId3" Type="http://schemas.openxmlformats.org/officeDocument/2006/relationships/hyperlink" Target="https://app.cvent.com/subscribers/events2/Invitee/InviteeDetails?evtstub=7c61e496-5e22-4806-8095-24a86dac8c62&amp;inviteestub=0a9fb1aa-e9f7-4ce8-9287-1d96aef925e9" TargetMode="External"/><Relationship Id="rId12" Type="http://schemas.openxmlformats.org/officeDocument/2006/relationships/hyperlink" Target="https://app.cvent.com/subscribers/events2/Invitee/InviteeDetails?evtstub=7c61e496-5e22-4806-8095-24a86dac8c62&amp;inviteestub=03d54c48-9ef2-445f-9e18-f5fa566fd3fb" TargetMode="External"/><Relationship Id="rId17" Type="http://schemas.openxmlformats.org/officeDocument/2006/relationships/hyperlink" Target="https://app.cvent.com/subscribers/events2/Invitee/InviteeDetails?evtstub=7c61e496-5e22-4806-8095-24a86dac8c62&amp;inviteestub=6336c9b8-8c42-481b-a649-3894946f5ab1" TargetMode="External"/><Relationship Id="rId25" Type="http://schemas.openxmlformats.org/officeDocument/2006/relationships/hyperlink" Target="https://app.cvent.com/subscribers/events2/Invitee/InviteeDetails?evtstub=7c61e496-5e22-4806-8095-24a86dac8c62&amp;inviteestub=44bb5ae2-36b9-48ce-a746-66f3b20c0536" TargetMode="External"/><Relationship Id="rId33" Type="http://schemas.openxmlformats.org/officeDocument/2006/relationships/hyperlink" Target="https://app.cvent.com/subscribers/events2/Invitee/InviteeDetails?evtstub=7c61e496-5e22-4806-8095-24a86dac8c62&amp;inviteestub=c4d5d01f-2b4c-45e3-956c-b1781c974f73" TargetMode="External"/><Relationship Id="rId38" Type="http://schemas.openxmlformats.org/officeDocument/2006/relationships/hyperlink" Target="https://app.cvent.com/subscribers/events2/Invitee/InviteeDetails?evtstub=7c61e496-5e22-4806-8095-24a86dac8c62&amp;inviteestub=53b8013a-d449-4014-ae02-57063b874341" TargetMode="External"/><Relationship Id="rId46" Type="http://schemas.openxmlformats.org/officeDocument/2006/relationships/hyperlink" Target="https://app.cvent.com/subscribers/events2/Invitee/InviteeDetails?evtstub=7c61e496-5e22-4806-8095-24a86dac8c62&amp;inviteestub=5d422ade-a7a1-4296-96ae-b37cc7b7d6a4" TargetMode="External"/><Relationship Id="rId20" Type="http://schemas.openxmlformats.org/officeDocument/2006/relationships/hyperlink" Target="https://app.cvent.com/subscribers/events2/Invitee/InviteeDetails?evtstub=7c61e496-5e22-4806-8095-24a86dac8c62&amp;inviteestub=3f98a546-a796-4b86-bb16-3d205e425a38" TargetMode="External"/><Relationship Id="rId41" Type="http://schemas.openxmlformats.org/officeDocument/2006/relationships/hyperlink" Target="https://app.cvent.com/subscribers/events2/Invitee/InviteeDetails?evtstub=7c61e496-5e22-4806-8095-24a86dac8c62&amp;inviteestub=c8fafb9a-1bce-4653-a76d-82d93cd17c1f" TargetMode="External"/><Relationship Id="rId1" Type="http://schemas.openxmlformats.org/officeDocument/2006/relationships/hyperlink" Target="https://app.cvent.com/subscribers/events2/Invitee/InviteeDetails?evtstub=7c61e496-5e22-4806-8095-24a86dac8c62&amp;inviteestub=ee2893e2-c08e-44c3-b3ad-3fcc877288aa" TargetMode="External"/><Relationship Id="rId6" Type="http://schemas.openxmlformats.org/officeDocument/2006/relationships/hyperlink" Target="https://app.cvent.com/subscribers/events2/Invitee/InviteeDetails?evtstub=7c61e496-5e22-4806-8095-24a86dac8c62&amp;inviteestub=667fdcb8-f0f2-4b13-823f-d14f848d05c3"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20"/>
  <sheetViews>
    <sheetView topLeftCell="A19" workbookViewId="0"/>
  </sheetViews>
  <sheetFormatPr defaultRowHeight="12.5" x14ac:dyDescent="0.25"/>
  <cols>
    <col min="2" max="2" width="43.7265625" customWidth="1"/>
    <col min="3" max="3" width="2.7265625" customWidth="1"/>
    <col min="4" max="4" width="43.7265625" customWidth="1"/>
  </cols>
  <sheetData>
    <row r="2" spans="2:4" ht="37" customHeight="1" x14ac:dyDescent="0.25">
      <c r="B2" s="29" t="s">
        <v>0</v>
      </c>
      <c r="C2" s="30"/>
      <c r="D2" s="30"/>
    </row>
    <row r="3" spans="2:4" ht="26" x14ac:dyDescent="0.25">
      <c r="B3" s="16" t="s">
        <v>1</v>
      </c>
      <c r="D3" s="17" t="s">
        <v>2</v>
      </c>
    </row>
    <row r="4" spans="2:4" ht="14.5" x14ac:dyDescent="0.25">
      <c r="B4" s="18" t="s">
        <v>3</v>
      </c>
      <c r="D4" s="19" t="s">
        <v>4</v>
      </c>
    </row>
    <row r="5" spans="2:4" ht="14.5" x14ac:dyDescent="0.25">
      <c r="B5" s="18" t="s">
        <v>5</v>
      </c>
      <c r="D5" s="19" t="s">
        <v>6</v>
      </c>
    </row>
    <row r="6" spans="2:4" ht="14.5" x14ac:dyDescent="0.25">
      <c r="B6" s="18" t="s">
        <v>7</v>
      </c>
      <c r="D6" s="19" t="s">
        <v>8</v>
      </c>
    </row>
    <row r="7" spans="2:4" ht="14.5" x14ac:dyDescent="0.25">
      <c r="B7" s="18" t="s">
        <v>9</v>
      </c>
      <c r="D7" s="19" t="s">
        <v>10</v>
      </c>
    </row>
    <row r="8" spans="2:4" ht="14.5" x14ac:dyDescent="0.25">
      <c r="B8" s="18" t="s">
        <v>11</v>
      </c>
      <c r="D8" s="19" t="s">
        <v>12</v>
      </c>
    </row>
    <row r="9" spans="2:4" ht="14.5" x14ac:dyDescent="0.25">
      <c r="B9" s="18" t="s">
        <v>13</v>
      </c>
      <c r="D9" s="19" t="s">
        <v>12</v>
      </c>
    </row>
    <row r="10" spans="2:4" ht="14.5" x14ac:dyDescent="0.25">
      <c r="B10" s="18" t="s">
        <v>14</v>
      </c>
      <c r="D10" s="19" t="s">
        <v>15</v>
      </c>
    </row>
    <row r="11" spans="2:4" ht="14.5" x14ac:dyDescent="0.25">
      <c r="B11" s="18" t="s">
        <v>16</v>
      </c>
      <c r="D11" s="19" t="s">
        <v>17</v>
      </c>
    </row>
    <row r="12" spans="2:4" ht="14.5" x14ac:dyDescent="0.25">
      <c r="B12" s="18" t="s">
        <v>18</v>
      </c>
      <c r="D12" s="19" t="s">
        <v>19</v>
      </c>
    </row>
    <row r="13" spans="2:4" ht="14.5" x14ac:dyDescent="0.25">
      <c r="B13" s="18" t="s">
        <v>20</v>
      </c>
      <c r="D13" s="19" t="s">
        <v>21</v>
      </c>
    </row>
    <row r="16" spans="2:4" ht="20.149999999999999" customHeight="1" x14ac:dyDescent="0.25">
      <c r="B16" s="31" t="s">
        <v>22</v>
      </c>
      <c r="C16" s="30"/>
      <c r="D16" s="30"/>
    </row>
    <row r="17" spans="2:4" ht="29.15" customHeight="1" x14ac:dyDescent="0.25">
      <c r="B17" s="20" t="s">
        <v>23</v>
      </c>
      <c r="D17" s="21" t="s">
        <v>24</v>
      </c>
    </row>
    <row r="18" spans="2:4" ht="29.15" customHeight="1" x14ac:dyDescent="0.25">
      <c r="B18" s="22" t="s">
        <v>25</v>
      </c>
      <c r="D18" s="23" t="s">
        <v>24</v>
      </c>
    </row>
    <row r="19" spans="2:4" ht="29.15" customHeight="1" x14ac:dyDescent="0.25">
      <c r="B19" s="22" t="s">
        <v>26</v>
      </c>
      <c r="D19" s="23" t="s">
        <v>24</v>
      </c>
    </row>
    <row r="20" spans="2:4" ht="29.15" customHeight="1" x14ac:dyDescent="0.25">
      <c r="B20" s="22" t="s">
        <v>27</v>
      </c>
      <c r="D20" s="23" t="s">
        <v>24</v>
      </c>
    </row>
  </sheetData>
  <mergeCells count="2">
    <mergeCell ref="B2:D2"/>
    <mergeCell ref="B16:D16"/>
  </mergeCells>
  <hyperlinks>
    <hyperlink ref="D17" location="'Copy of Registration Type'!A1" display="Link to corresponding sheet below" xr:uid="{00000000-0004-0000-0000-000000000000}"/>
    <hyperlink ref="D18" location="'Registration Type'!A1" display="Link to corresponding sheet below" xr:uid="{00000000-0004-0000-0000-000001000000}"/>
    <hyperlink ref="D19" location="'Registrants - NOV CL 2025'!A1" display="Link to corresponding sheet below" xr:uid="{00000000-0004-0000-0000-000002000000}"/>
    <hyperlink ref="D20" location="'Registration Trend'!A1" display="Link to corresponding sheet below" xr:uid="{00000000-0004-0000-0000-000003000000}"/>
  </hyperlinks>
  <pageMargins left="0.75" right="0.75" top="1" bottom="1" header="0.5" footer="0.5"/>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1"/>
  <sheetViews>
    <sheetView workbookViewId="0"/>
  </sheetViews>
  <sheetFormatPr defaultRowHeight="12.5" x14ac:dyDescent="0.25"/>
  <cols>
    <col min="1" max="1" width="39.1796875" bestFit="1" customWidth="1"/>
    <col min="2" max="2" width="22.81640625" bestFit="1" customWidth="1"/>
    <col min="5" max="5" width="39.1796875" bestFit="1" customWidth="1"/>
    <col min="6" max="6" width="22.81640625" bestFit="1" customWidth="1"/>
  </cols>
  <sheetData>
    <row r="1" spans="1:6" x14ac:dyDescent="0.25">
      <c r="A1" s="1" t="s">
        <v>28</v>
      </c>
    </row>
    <row r="4" spans="1:6" ht="23.5" x14ac:dyDescent="0.25">
      <c r="A4" s="9" t="s">
        <v>23</v>
      </c>
    </row>
    <row r="5" spans="1:6" ht="15.5" x14ac:dyDescent="0.35">
      <c r="A5" s="24" t="s">
        <v>29</v>
      </c>
      <c r="B5" s="25" t="s">
        <v>30</v>
      </c>
      <c r="E5" s="27" t="s">
        <v>29</v>
      </c>
      <c r="F5" s="28" t="s">
        <v>30</v>
      </c>
    </row>
    <row r="6" spans="1:6" ht="15.5" x14ac:dyDescent="0.35">
      <c r="A6" s="25" t="s">
        <v>31</v>
      </c>
      <c r="B6" s="26">
        <v>1</v>
      </c>
      <c r="E6" s="28" t="s">
        <v>31</v>
      </c>
      <c r="F6" s="28">
        <v>0.02</v>
      </c>
    </row>
    <row r="7" spans="1:6" ht="15.5" x14ac:dyDescent="0.35">
      <c r="A7" s="25" t="s">
        <v>32</v>
      </c>
      <c r="B7" s="26">
        <v>5</v>
      </c>
      <c r="E7" s="28" t="s">
        <v>32</v>
      </c>
      <c r="F7" s="28">
        <v>0.1</v>
      </c>
    </row>
    <row r="8" spans="1:6" ht="15.5" x14ac:dyDescent="0.35">
      <c r="A8" s="25" t="s">
        <v>33</v>
      </c>
      <c r="B8" s="26">
        <v>2</v>
      </c>
      <c r="E8" s="28" t="s">
        <v>33</v>
      </c>
      <c r="F8" s="28">
        <v>0.04</v>
      </c>
    </row>
    <row r="9" spans="1:6" ht="15.5" x14ac:dyDescent="0.35">
      <c r="A9" s="25" t="s">
        <v>34</v>
      </c>
      <c r="B9" s="26">
        <v>1</v>
      </c>
      <c r="E9" s="28" t="s">
        <v>34</v>
      </c>
      <c r="F9" s="28">
        <v>0.02</v>
      </c>
    </row>
    <row r="10" spans="1:6" ht="15.5" x14ac:dyDescent="0.35">
      <c r="A10" s="25" t="s">
        <v>35</v>
      </c>
      <c r="B10" s="26">
        <v>5</v>
      </c>
      <c r="E10" s="28" t="s">
        <v>35</v>
      </c>
      <c r="F10" s="28">
        <v>0.1</v>
      </c>
    </row>
    <row r="11" spans="1:6" ht="15.5" x14ac:dyDescent="0.35">
      <c r="A11" s="25" t="s">
        <v>36</v>
      </c>
      <c r="B11" s="26">
        <v>1</v>
      </c>
      <c r="E11" s="28" t="s">
        <v>36</v>
      </c>
      <c r="F11" s="28">
        <v>0.02</v>
      </c>
    </row>
    <row r="12" spans="1:6" ht="15.5" x14ac:dyDescent="0.35">
      <c r="A12" s="25" t="s">
        <v>37</v>
      </c>
      <c r="B12" s="26">
        <v>1</v>
      </c>
      <c r="E12" s="28" t="s">
        <v>37</v>
      </c>
      <c r="F12" s="28">
        <v>0.02</v>
      </c>
    </row>
    <row r="13" spans="1:6" ht="15.5" x14ac:dyDescent="0.35">
      <c r="A13" s="25" t="s">
        <v>38</v>
      </c>
      <c r="B13" s="26">
        <v>10</v>
      </c>
      <c r="E13" s="28" t="s">
        <v>38</v>
      </c>
      <c r="F13" s="28">
        <v>0.2</v>
      </c>
    </row>
    <row r="14" spans="1:6" ht="15.5" x14ac:dyDescent="0.35">
      <c r="A14" s="25" t="s">
        <v>39</v>
      </c>
      <c r="B14" s="26">
        <v>2</v>
      </c>
      <c r="E14" s="28" t="s">
        <v>39</v>
      </c>
      <c r="F14" s="28">
        <v>0.04</v>
      </c>
    </row>
    <row r="15" spans="1:6" ht="15.5" x14ac:dyDescent="0.35">
      <c r="A15" s="25" t="s">
        <v>40</v>
      </c>
      <c r="B15" s="26">
        <v>4</v>
      </c>
      <c r="E15" s="28" t="s">
        <v>40</v>
      </c>
      <c r="F15" s="28">
        <v>0.08</v>
      </c>
    </row>
    <row r="16" spans="1:6" ht="15.5" x14ac:dyDescent="0.35">
      <c r="A16" s="25" t="s">
        <v>41</v>
      </c>
      <c r="B16" s="26">
        <v>3</v>
      </c>
      <c r="E16" s="28" t="s">
        <v>41</v>
      </c>
      <c r="F16" s="28">
        <v>0.06</v>
      </c>
    </row>
    <row r="17" spans="1:6" ht="15.5" x14ac:dyDescent="0.35">
      <c r="A17" s="25" t="s">
        <v>42</v>
      </c>
      <c r="B17" s="26">
        <v>4</v>
      </c>
      <c r="E17" s="28" t="s">
        <v>42</v>
      </c>
      <c r="F17" s="28">
        <v>0.08</v>
      </c>
    </row>
    <row r="18" spans="1:6" ht="15.5" x14ac:dyDescent="0.35">
      <c r="A18" s="25" t="s">
        <v>43</v>
      </c>
      <c r="B18" s="26">
        <v>1</v>
      </c>
      <c r="E18" s="28" t="s">
        <v>43</v>
      </c>
      <c r="F18" s="28">
        <v>0.02</v>
      </c>
    </row>
    <row r="19" spans="1:6" ht="15.5" x14ac:dyDescent="0.35">
      <c r="A19" s="25" t="s">
        <v>44</v>
      </c>
      <c r="B19" s="26">
        <v>4</v>
      </c>
      <c r="E19" s="28" t="s">
        <v>44</v>
      </c>
      <c r="F19" s="28">
        <v>0.08</v>
      </c>
    </row>
    <row r="20" spans="1:6" ht="15.5" x14ac:dyDescent="0.35">
      <c r="A20" s="25" t="s">
        <v>45</v>
      </c>
      <c r="B20" s="26">
        <v>3</v>
      </c>
      <c r="E20" s="28" t="s">
        <v>45</v>
      </c>
      <c r="F20" s="28">
        <v>0.06</v>
      </c>
    </row>
    <row r="21" spans="1:6" ht="15.5" x14ac:dyDescent="0.35">
      <c r="A21" s="25" t="s">
        <v>46</v>
      </c>
      <c r="B21" s="26">
        <v>3</v>
      </c>
      <c r="E21" s="28" t="s">
        <v>46</v>
      </c>
      <c r="F21" s="28">
        <v>0.06</v>
      </c>
    </row>
    <row r="22" spans="1:6" ht="15.5" x14ac:dyDescent="0.35">
      <c r="A22" s="25" t="s">
        <v>47</v>
      </c>
      <c r="B22" s="26">
        <v>50</v>
      </c>
      <c r="E22" s="28" t="s">
        <v>47</v>
      </c>
      <c r="F22" s="28">
        <v>1</v>
      </c>
    </row>
    <row r="24" spans="1:6" ht="23.5" x14ac:dyDescent="0.25">
      <c r="A24" s="8" t="s">
        <v>48</v>
      </c>
    </row>
    <row r="25" spans="1:6" ht="34" x14ac:dyDescent="0.25">
      <c r="A25" s="7" t="s">
        <v>29</v>
      </c>
      <c r="B25" s="7" t="s">
        <v>30</v>
      </c>
    </row>
    <row r="26" spans="1:6" ht="15.5" x14ac:dyDescent="0.35">
      <c r="A26" s="3" t="s">
        <v>31</v>
      </c>
      <c r="B26" s="4">
        <v>1</v>
      </c>
    </row>
    <row r="27" spans="1:6" ht="15.5" x14ac:dyDescent="0.35">
      <c r="A27" s="5" t="s">
        <v>32</v>
      </c>
      <c r="B27" s="6">
        <v>5</v>
      </c>
    </row>
    <row r="28" spans="1:6" ht="15.5" x14ac:dyDescent="0.35">
      <c r="A28" s="3" t="s">
        <v>33</v>
      </c>
      <c r="B28" s="4">
        <v>2</v>
      </c>
    </row>
    <row r="29" spans="1:6" ht="15.5" x14ac:dyDescent="0.35">
      <c r="A29" s="5" t="s">
        <v>34</v>
      </c>
      <c r="B29" s="6">
        <v>1</v>
      </c>
    </row>
    <row r="30" spans="1:6" ht="15.5" x14ac:dyDescent="0.35">
      <c r="A30" s="3" t="s">
        <v>35</v>
      </c>
      <c r="B30" s="4">
        <v>5</v>
      </c>
    </row>
    <row r="31" spans="1:6" ht="15.5" x14ac:dyDescent="0.35">
      <c r="A31" s="5" t="s">
        <v>36</v>
      </c>
      <c r="B31" s="6">
        <v>1</v>
      </c>
    </row>
    <row r="32" spans="1:6" ht="15.5" x14ac:dyDescent="0.35">
      <c r="A32" s="3" t="s">
        <v>37</v>
      </c>
      <c r="B32" s="4">
        <v>1</v>
      </c>
    </row>
    <row r="33" spans="1:2" ht="15.5" x14ac:dyDescent="0.35">
      <c r="A33" s="5" t="s">
        <v>38</v>
      </c>
      <c r="B33" s="6">
        <v>10</v>
      </c>
    </row>
    <row r="34" spans="1:2" ht="15.5" x14ac:dyDescent="0.35">
      <c r="A34" s="3" t="s">
        <v>39</v>
      </c>
      <c r="B34" s="4">
        <v>2</v>
      </c>
    </row>
    <row r="35" spans="1:2" ht="15.5" x14ac:dyDescent="0.35">
      <c r="A35" s="5" t="s">
        <v>40</v>
      </c>
      <c r="B35" s="6">
        <v>4</v>
      </c>
    </row>
    <row r="36" spans="1:2" ht="15.5" x14ac:dyDescent="0.35">
      <c r="A36" s="3" t="s">
        <v>41</v>
      </c>
      <c r="B36" s="4">
        <v>3</v>
      </c>
    </row>
    <row r="37" spans="1:2" ht="15.5" x14ac:dyDescent="0.35">
      <c r="A37" s="5" t="s">
        <v>42</v>
      </c>
      <c r="B37" s="6">
        <v>4</v>
      </c>
    </row>
    <row r="38" spans="1:2" ht="15.5" x14ac:dyDescent="0.35">
      <c r="A38" s="3" t="s">
        <v>43</v>
      </c>
      <c r="B38" s="4">
        <v>1</v>
      </c>
    </row>
    <row r="39" spans="1:2" ht="15.5" x14ac:dyDescent="0.35">
      <c r="A39" s="5" t="s">
        <v>44</v>
      </c>
      <c r="B39" s="6">
        <v>4</v>
      </c>
    </row>
    <row r="40" spans="1:2" ht="15.5" x14ac:dyDescent="0.35">
      <c r="A40" s="3" t="s">
        <v>45</v>
      </c>
      <c r="B40" s="4">
        <v>3</v>
      </c>
    </row>
    <row r="41" spans="1:2" ht="15.5" x14ac:dyDescent="0.35">
      <c r="A41" s="5" t="s">
        <v>46</v>
      </c>
      <c r="B41" s="6">
        <v>3</v>
      </c>
    </row>
  </sheetData>
  <hyperlinks>
    <hyperlink ref="A1" location="'Event Information'!A1" display="Back to Table of Contents" xr:uid="{00000000-0004-0000-0100-000000000000}"/>
  </hyperlinks>
  <pageMargins left="0.75" right="0.75" top="1" bottom="1" header="0.5" footer="0.5"/>
  <pageSetup orientation="portrait"/>
  <headerFooter alignWithMargins="0"/>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7"/>
  <sheetViews>
    <sheetView workbookViewId="0"/>
  </sheetViews>
  <sheetFormatPr defaultRowHeight="12.5" x14ac:dyDescent="0.25"/>
  <cols>
    <col min="1" max="1" width="28.26953125" bestFit="1" customWidth="1"/>
    <col min="2" max="2" width="22.81640625" bestFit="1" customWidth="1"/>
    <col min="5" max="5" width="28.26953125" bestFit="1" customWidth="1"/>
    <col min="6" max="6" width="22.81640625" bestFit="1" customWidth="1"/>
  </cols>
  <sheetData>
    <row r="1" spans="1:6" x14ac:dyDescent="0.25">
      <c r="A1" s="1" t="s">
        <v>28</v>
      </c>
    </row>
    <row r="4" spans="1:6" ht="23.5" x14ac:dyDescent="0.25">
      <c r="A4" s="9" t="s">
        <v>25</v>
      </c>
    </row>
    <row r="5" spans="1:6" ht="15.5" x14ac:dyDescent="0.35">
      <c r="A5" s="24" t="s">
        <v>25</v>
      </c>
      <c r="B5" s="25" t="s">
        <v>30</v>
      </c>
      <c r="E5" s="27" t="s">
        <v>25</v>
      </c>
      <c r="F5" s="28" t="s">
        <v>30</v>
      </c>
    </row>
    <row r="6" spans="1:6" ht="15.5" x14ac:dyDescent="0.35">
      <c r="A6" s="25" t="s">
        <v>49</v>
      </c>
      <c r="B6" s="26">
        <v>2</v>
      </c>
      <c r="E6" s="28" t="s">
        <v>49</v>
      </c>
      <c r="F6" s="28">
        <v>0.04</v>
      </c>
    </row>
    <row r="7" spans="1:6" ht="15.5" x14ac:dyDescent="0.35">
      <c r="A7" s="25" t="s">
        <v>50</v>
      </c>
      <c r="B7" s="26">
        <v>7</v>
      </c>
      <c r="E7" s="28" t="s">
        <v>50</v>
      </c>
      <c r="F7" s="28">
        <v>0.14000000000000001</v>
      </c>
    </row>
    <row r="8" spans="1:6" ht="15.5" x14ac:dyDescent="0.35">
      <c r="A8" s="25" t="s">
        <v>51</v>
      </c>
      <c r="B8" s="26">
        <v>2</v>
      </c>
      <c r="E8" s="28" t="s">
        <v>51</v>
      </c>
      <c r="F8" s="28">
        <v>0.04</v>
      </c>
    </row>
    <row r="9" spans="1:6" ht="15.5" x14ac:dyDescent="0.35">
      <c r="A9" s="25" t="s">
        <v>52</v>
      </c>
      <c r="B9" s="26">
        <v>7</v>
      </c>
      <c r="E9" s="28" t="s">
        <v>52</v>
      </c>
      <c r="F9" s="28">
        <v>0.14000000000000001</v>
      </c>
    </row>
    <row r="10" spans="1:6" ht="15.5" x14ac:dyDescent="0.35">
      <c r="A10" s="25" t="s">
        <v>53</v>
      </c>
      <c r="B10" s="26">
        <v>4</v>
      </c>
      <c r="E10" s="28" t="s">
        <v>53</v>
      </c>
      <c r="F10" s="28">
        <v>0.08</v>
      </c>
    </row>
    <row r="11" spans="1:6" ht="15.5" x14ac:dyDescent="0.35">
      <c r="A11" s="25" t="s">
        <v>54</v>
      </c>
      <c r="B11" s="26">
        <v>23</v>
      </c>
      <c r="E11" s="28" t="s">
        <v>54</v>
      </c>
      <c r="F11" s="28">
        <v>0.46</v>
      </c>
    </row>
    <row r="12" spans="1:6" ht="15.5" x14ac:dyDescent="0.35">
      <c r="A12" s="25" t="s">
        <v>55</v>
      </c>
      <c r="B12" s="26">
        <v>5</v>
      </c>
      <c r="E12" s="28" t="s">
        <v>55</v>
      </c>
      <c r="F12" s="28">
        <v>0.1</v>
      </c>
    </row>
    <row r="13" spans="1:6" ht="15.5" x14ac:dyDescent="0.35">
      <c r="A13" s="25" t="s">
        <v>47</v>
      </c>
      <c r="B13" s="26">
        <v>50</v>
      </c>
      <c r="E13" s="28" t="s">
        <v>47</v>
      </c>
      <c r="F13" s="28">
        <v>1</v>
      </c>
    </row>
    <row r="19" spans="1:2" ht="23.5" x14ac:dyDescent="0.25">
      <c r="A19" s="8" t="s">
        <v>48</v>
      </c>
    </row>
    <row r="20" spans="1:2" ht="34" x14ac:dyDescent="0.25">
      <c r="A20" s="7" t="s">
        <v>25</v>
      </c>
      <c r="B20" s="7" t="s">
        <v>30</v>
      </c>
    </row>
    <row r="21" spans="1:2" ht="15.5" x14ac:dyDescent="0.35">
      <c r="A21" s="3" t="s">
        <v>49</v>
      </c>
      <c r="B21" s="4">
        <v>2</v>
      </c>
    </row>
    <row r="22" spans="1:2" ht="15.5" x14ac:dyDescent="0.35">
      <c r="A22" s="5" t="s">
        <v>50</v>
      </c>
      <c r="B22" s="6">
        <v>7</v>
      </c>
    </row>
    <row r="23" spans="1:2" ht="15.5" x14ac:dyDescent="0.35">
      <c r="A23" s="3" t="s">
        <v>51</v>
      </c>
      <c r="B23" s="4">
        <v>2</v>
      </c>
    </row>
    <row r="24" spans="1:2" ht="15.5" x14ac:dyDescent="0.35">
      <c r="A24" s="5" t="s">
        <v>52</v>
      </c>
      <c r="B24" s="6">
        <v>7</v>
      </c>
    </row>
    <row r="25" spans="1:2" ht="15.5" x14ac:dyDescent="0.35">
      <c r="A25" s="3" t="s">
        <v>53</v>
      </c>
      <c r="B25" s="4">
        <v>4</v>
      </c>
    </row>
    <row r="26" spans="1:2" ht="15.5" x14ac:dyDescent="0.35">
      <c r="A26" s="5" t="s">
        <v>54</v>
      </c>
      <c r="B26" s="6">
        <v>23</v>
      </c>
    </row>
    <row r="27" spans="1:2" ht="15.5" x14ac:dyDescent="0.35">
      <c r="A27" s="3" t="s">
        <v>55</v>
      </c>
      <c r="B27" s="4">
        <v>5</v>
      </c>
    </row>
  </sheetData>
  <hyperlinks>
    <hyperlink ref="A1" location="'Event Information'!A1" display="Back to Table of Contents" xr:uid="{00000000-0004-0000-0200-000000000000}"/>
  </hyperlinks>
  <pageMargins left="0.75" right="0.75" top="1" bottom="1" header="0.5" footer="0.5"/>
  <pageSetup orientation="portrait"/>
  <headerFooter alignWithMargins="0"/>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54"/>
  <sheetViews>
    <sheetView tabSelected="1" topLeftCell="A8" workbookViewId="0">
      <selection activeCell="F4" sqref="F4"/>
    </sheetView>
  </sheetViews>
  <sheetFormatPr defaultRowHeight="12.5" x14ac:dyDescent="0.25"/>
  <cols>
    <col min="1" max="38" width="27.453125" customWidth="1"/>
  </cols>
  <sheetData>
    <row r="1" spans="1:38" x14ac:dyDescent="0.25">
      <c r="A1" s="1" t="s">
        <v>28</v>
      </c>
    </row>
    <row r="3" spans="1:38" ht="23.5" x14ac:dyDescent="0.25">
      <c r="A3" s="2" t="s">
        <v>26</v>
      </c>
    </row>
    <row r="4" spans="1:38" ht="170" x14ac:dyDescent="0.25">
      <c r="A4" s="7" t="s">
        <v>56</v>
      </c>
      <c r="B4" s="7" t="s">
        <v>57</v>
      </c>
      <c r="C4" s="7" t="s">
        <v>58</v>
      </c>
      <c r="D4" s="7" t="s">
        <v>59</v>
      </c>
      <c r="E4" s="7" t="s">
        <v>29</v>
      </c>
      <c r="F4" s="7" t="s">
        <v>60</v>
      </c>
      <c r="G4" s="7" t="s">
        <v>25</v>
      </c>
      <c r="H4" s="7" t="s">
        <v>61</v>
      </c>
      <c r="I4" s="7" t="s">
        <v>62</v>
      </c>
      <c r="J4" s="7" t="s">
        <v>63</v>
      </c>
      <c r="K4" s="7" t="s">
        <v>64</v>
      </c>
      <c r="L4" s="7" t="s">
        <v>65</v>
      </c>
      <c r="M4" s="7" t="s">
        <v>66</v>
      </c>
      <c r="N4" s="7" t="s">
        <v>67</v>
      </c>
      <c r="O4" s="7" t="s">
        <v>68</v>
      </c>
      <c r="P4" s="7" t="s">
        <v>69</v>
      </c>
      <c r="Q4" s="7" t="s">
        <v>70</v>
      </c>
      <c r="R4" s="7" t="s">
        <v>71</v>
      </c>
      <c r="S4" s="7" t="s">
        <v>72</v>
      </c>
      <c r="T4" s="7" t="s">
        <v>73</v>
      </c>
      <c r="U4" s="7" t="s">
        <v>74</v>
      </c>
      <c r="V4" s="7" t="s">
        <v>75</v>
      </c>
      <c r="W4" s="7" t="s">
        <v>76</v>
      </c>
      <c r="X4" s="7" t="s">
        <v>77</v>
      </c>
      <c r="Y4" s="7" t="s">
        <v>78</v>
      </c>
      <c r="Z4" s="7" t="s">
        <v>79</v>
      </c>
      <c r="AA4" s="7" t="s">
        <v>80</v>
      </c>
      <c r="AB4" s="7" t="s">
        <v>81</v>
      </c>
      <c r="AC4" s="7" t="s">
        <v>82</v>
      </c>
      <c r="AD4" s="7" t="s">
        <v>83</v>
      </c>
      <c r="AE4" s="7" t="s">
        <v>84</v>
      </c>
      <c r="AF4" s="7" t="s">
        <v>85</v>
      </c>
      <c r="AG4" s="7" t="s">
        <v>86</v>
      </c>
      <c r="AH4" s="7" t="s">
        <v>87</v>
      </c>
      <c r="AI4" s="7" t="s">
        <v>88</v>
      </c>
      <c r="AJ4" s="7" t="s">
        <v>89</v>
      </c>
      <c r="AK4" s="7" t="s">
        <v>90</v>
      </c>
      <c r="AL4" s="7" t="s">
        <v>91</v>
      </c>
    </row>
    <row r="5" spans="1:38" ht="31" x14ac:dyDescent="0.35">
      <c r="A5" s="13">
        <f>DATE(2025,10,2)+TIME(8,38,14)</f>
        <v>45932.359884259262</v>
      </c>
      <c r="B5" s="5" t="s">
        <v>92</v>
      </c>
      <c r="C5" s="5" t="s">
        <v>93</v>
      </c>
      <c r="D5" s="5" t="s">
        <v>94</v>
      </c>
      <c r="E5" s="5" t="s">
        <v>36</v>
      </c>
      <c r="F5" s="5" t="s">
        <v>95</v>
      </c>
      <c r="G5" s="5" t="s">
        <v>50</v>
      </c>
      <c r="H5" s="5" t="s">
        <v>96</v>
      </c>
      <c r="I5" s="14">
        <f>DATE(2025,11,12)</f>
        <v>45973</v>
      </c>
      <c r="J5" s="14">
        <f>DATE(2025,11,16)</f>
        <v>45977</v>
      </c>
      <c r="K5" s="5"/>
      <c r="L5" s="5" t="s">
        <v>97</v>
      </c>
      <c r="M5" s="5" t="s">
        <v>98</v>
      </c>
      <c r="N5" s="5" t="s">
        <v>99</v>
      </c>
      <c r="O5" s="5"/>
      <c r="P5" s="5"/>
      <c r="Q5" s="5"/>
      <c r="R5" s="5"/>
      <c r="S5" s="5" t="s">
        <v>100</v>
      </c>
      <c r="T5" s="5" t="s">
        <v>101</v>
      </c>
      <c r="U5" s="5" t="s">
        <v>102</v>
      </c>
      <c r="V5" s="15" t="s">
        <v>103</v>
      </c>
      <c r="W5" s="5" t="s">
        <v>104</v>
      </c>
      <c r="X5" s="5" t="s">
        <v>105</v>
      </c>
      <c r="Y5" s="5" t="s">
        <v>106</v>
      </c>
      <c r="Z5" s="5" t="s">
        <v>107</v>
      </c>
      <c r="AA5" s="5" t="s">
        <v>108</v>
      </c>
      <c r="AB5" s="5" t="s">
        <v>109</v>
      </c>
      <c r="AC5" s="5" t="s">
        <v>110</v>
      </c>
      <c r="AD5" s="5" t="s">
        <v>111</v>
      </c>
      <c r="AE5" s="5" t="s">
        <v>112</v>
      </c>
      <c r="AF5" s="5" t="s">
        <v>113</v>
      </c>
      <c r="AG5" s="5" t="s">
        <v>114</v>
      </c>
      <c r="AH5" s="5" t="s">
        <v>115</v>
      </c>
      <c r="AI5" s="5"/>
      <c r="AJ5" s="5"/>
      <c r="AK5" s="5" t="s">
        <v>116</v>
      </c>
      <c r="AL5" s="13">
        <f>DATE(2025,10,2)+TIME(8,38,14)</f>
        <v>45932.359884259262</v>
      </c>
    </row>
    <row r="6" spans="1:38" ht="31" x14ac:dyDescent="0.35">
      <c r="A6" s="10">
        <f>DATE(2025,9,30)+TIME(13,24,24)</f>
        <v>45930.558611111112</v>
      </c>
      <c r="B6" s="3" t="s">
        <v>117</v>
      </c>
      <c r="C6" s="3" t="s">
        <v>118</v>
      </c>
      <c r="D6" s="3" t="s">
        <v>119</v>
      </c>
      <c r="E6" s="3" t="s">
        <v>37</v>
      </c>
      <c r="F6" s="3" t="s">
        <v>120</v>
      </c>
      <c r="G6" s="3" t="s">
        <v>50</v>
      </c>
      <c r="H6" s="3" t="s">
        <v>96</v>
      </c>
      <c r="I6" s="11">
        <f>DATE(2025,11,12)</f>
        <v>45973</v>
      </c>
      <c r="J6" s="11">
        <f>DATE(2025,11,16)</f>
        <v>45977</v>
      </c>
      <c r="K6" s="3"/>
      <c r="L6" s="3"/>
      <c r="M6" s="3" t="s">
        <v>98</v>
      </c>
      <c r="N6" s="3" t="s">
        <v>99</v>
      </c>
      <c r="O6" s="3"/>
      <c r="P6" s="3"/>
      <c r="Q6" s="3"/>
      <c r="R6" s="3"/>
      <c r="S6" s="3" t="s">
        <v>121</v>
      </c>
      <c r="T6" s="3" t="s">
        <v>122</v>
      </c>
      <c r="U6" s="3" t="s">
        <v>123</v>
      </c>
      <c r="V6" s="12" t="s">
        <v>124</v>
      </c>
      <c r="W6" s="3" t="s">
        <v>125</v>
      </c>
      <c r="X6" s="3" t="s">
        <v>125</v>
      </c>
      <c r="Y6" s="3" t="s">
        <v>126</v>
      </c>
      <c r="Z6" s="3" t="s">
        <v>127</v>
      </c>
      <c r="AA6" s="3" t="s">
        <v>128</v>
      </c>
      <c r="AB6" s="3" t="s">
        <v>129</v>
      </c>
      <c r="AC6" s="3" t="s">
        <v>110</v>
      </c>
      <c r="AD6" s="3" t="s">
        <v>130</v>
      </c>
      <c r="AE6" s="3" t="s">
        <v>131</v>
      </c>
      <c r="AF6" s="3" t="s">
        <v>132</v>
      </c>
      <c r="AG6" s="3" t="s">
        <v>114</v>
      </c>
      <c r="AH6" s="3" t="s">
        <v>115</v>
      </c>
      <c r="AI6" s="3"/>
      <c r="AJ6" s="3"/>
      <c r="AK6" s="3" t="s">
        <v>116</v>
      </c>
      <c r="AL6" s="10">
        <f>DATE(2025,9,30)+TIME(13,24,24)</f>
        <v>45930.558611111112</v>
      </c>
    </row>
    <row r="7" spans="1:38" ht="62" x14ac:dyDescent="0.35">
      <c r="A7" s="10">
        <f>DATE(2025,9,29)+TIME(20,57,35)</f>
        <v>45929.87332175926</v>
      </c>
      <c r="B7" s="3" t="s">
        <v>133</v>
      </c>
      <c r="C7" s="3" t="s">
        <v>134</v>
      </c>
      <c r="D7" s="3" t="s">
        <v>135</v>
      </c>
      <c r="E7" s="3" t="s">
        <v>34</v>
      </c>
      <c r="F7" s="3" t="s">
        <v>95</v>
      </c>
      <c r="G7" s="3" t="s">
        <v>50</v>
      </c>
      <c r="H7" s="3" t="s">
        <v>96</v>
      </c>
      <c r="I7" s="11">
        <f>DATE(2025,11,12)</f>
        <v>45973</v>
      </c>
      <c r="J7" s="11">
        <f>DATE(2025,11,16)</f>
        <v>45977</v>
      </c>
      <c r="K7" s="3"/>
      <c r="L7" s="3"/>
      <c r="M7" s="3" t="s">
        <v>98</v>
      </c>
      <c r="N7" s="3" t="s">
        <v>136</v>
      </c>
      <c r="O7" s="3" t="s">
        <v>137</v>
      </c>
      <c r="P7" s="3" t="s">
        <v>138</v>
      </c>
      <c r="Q7" s="3" t="s">
        <v>139</v>
      </c>
      <c r="R7" s="3" t="s">
        <v>140</v>
      </c>
      <c r="S7" s="3" t="s">
        <v>141</v>
      </c>
      <c r="T7" s="3" t="s">
        <v>142</v>
      </c>
      <c r="U7" s="3" t="s">
        <v>143</v>
      </c>
      <c r="V7" s="12" t="s">
        <v>144</v>
      </c>
      <c r="W7" s="3" t="s">
        <v>145</v>
      </c>
      <c r="X7" s="3" t="s">
        <v>145</v>
      </c>
      <c r="Y7" s="3" t="s">
        <v>146</v>
      </c>
      <c r="Z7" s="3" t="s">
        <v>147</v>
      </c>
      <c r="AA7" s="3" t="s">
        <v>148</v>
      </c>
      <c r="AB7" s="3" t="s">
        <v>149</v>
      </c>
      <c r="AC7" s="3" t="s">
        <v>150</v>
      </c>
      <c r="AD7" s="3" t="s">
        <v>111</v>
      </c>
      <c r="AE7" s="3" t="s">
        <v>112</v>
      </c>
      <c r="AF7" s="3" t="s">
        <v>132</v>
      </c>
      <c r="AG7" s="3" t="s">
        <v>151</v>
      </c>
      <c r="AH7" s="3" t="s">
        <v>115</v>
      </c>
      <c r="AI7" s="3"/>
      <c r="AJ7" s="3"/>
      <c r="AK7" s="3" t="s">
        <v>116</v>
      </c>
      <c r="AL7" s="10">
        <f>DATE(2025,9,29)+TIME(20,57,35)</f>
        <v>45929.87332175926</v>
      </c>
    </row>
    <row r="8" spans="1:38" ht="31" x14ac:dyDescent="0.35">
      <c r="A8" s="10">
        <f>DATE(2025,10,10)+TIME(15,29,4)</f>
        <v>45940.645185185182</v>
      </c>
      <c r="B8" s="3" t="s">
        <v>152</v>
      </c>
      <c r="C8" s="3" t="s">
        <v>153</v>
      </c>
      <c r="D8" s="3" t="s">
        <v>154</v>
      </c>
      <c r="E8" s="3" t="s">
        <v>41</v>
      </c>
      <c r="F8" s="3" t="s">
        <v>95</v>
      </c>
      <c r="G8" s="3" t="s">
        <v>50</v>
      </c>
      <c r="H8" s="3" t="s">
        <v>96</v>
      </c>
      <c r="I8" s="11">
        <f>DATE(2025,11,12)</f>
        <v>45973</v>
      </c>
      <c r="J8" s="11">
        <f>DATE(2025,11,17)</f>
        <v>45978</v>
      </c>
      <c r="K8" s="3"/>
      <c r="L8" s="3"/>
      <c r="M8" s="3"/>
      <c r="N8" s="3" t="s">
        <v>99</v>
      </c>
      <c r="O8" s="3"/>
      <c r="P8" s="3"/>
      <c r="Q8" s="3"/>
      <c r="R8" s="3"/>
      <c r="S8" s="3" t="s">
        <v>155</v>
      </c>
      <c r="T8" s="3" t="s">
        <v>156</v>
      </c>
      <c r="U8" s="3" t="s">
        <v>157</v>
      </c>
      <c r="V8" s="12" t="s">
        <v>158</v>
      </c>
      <c r="W8" s="3" t="s">
        <v>159</v>
      </c>
      <c r="X8" s="3" t="s">
        <v>160</v>
      </c>
      <c r="Y8" s="3" t="s">
        <v>161</v>
      </c>
      <c r="Z8" s="3" t="s">
        <v>162</v>
      </c>
      <c r="AA8" s="3" t="s">
        <v>163</v>
      </c>
      <c r="AB8" s="3" t="s">
        <v>164</v>
      </c>
      <c r="AC8" s="3" t="s">
        <v>110</v>
      </c>
      <c r="AD8" s="3" t="s">
        <v>111</v>
      </c>
      <c r="AE8" s="3" t="s">
        <v>112</v>
      </c>
      <c r="AF8" s="3" t="s">
        <v>113</v>
      </c>
      <c r="AG8" s="3" t="s">
        <v>165</v>
      </c>
      <c r="AH8" s="3" t="s">
        <v>115</v>
      </c>
      <c r="AI8" s="3" t="s">
        <v>166</v>
      </c>
      <c r="AJ8" s="3" t="s">
        <v>167</v>
      </c>
      <c r="AK8" s="3" t="s">
        <v>116</v>
      </c>
      <c r="AL8" s="10">
        <f>DATE(2025,10,10)+TIME(15,29,4)</f>
        <v>45940.645185185182</v>
      </c>
    </row>
    <row r="9" spans="1:38" ht="31" x14ac:dyDescent="0.35">
      <c r="A9" s="13">
        <f>DATE(2025,10,12)+TIME(12,16,7)</f>
        <v>45942.511192129627</v>
      </c>
      <c r="B9" s="5" t="s">
        <v>168</v>
      </c>
      <c r="C9" s="5" t="s">
        <v>169</v>
      </c>
      <c r="D9" s="5" t="s">
        <v>170</v>
      </c>
      <c r="E9" s="5" t="s">
        <v>33</v>
      </c>
      <c r="F9" s="5" t="s">
        <v>95</v>
      </c>
      <c r="G9" s="5" t="s">
        <v>50</v>
      </c>
      <c r="H9" s="5" t="s">
        <v>96</v>
      </c>
      <c r="I9" s="14">
        <f>DATE(2025,11,12)</f>
        <v>45973</v>
      </c>
      <c r="J9" s="14">
        <f>DATE(2025,11,16)</f>
        <v>45977</v>
      </c>
      <c r="K9" s="5"/>
      <c r="L9" s="5"/>
      <c r="M9" s="5" t="s">
        <v>98</v>
      </c>
      <c r="N9" s="5" t="s">
        <v>99</v>
      </c>
      <c r="O9" s="5"/>
      <c r="P9" s="5"/>
      <c r="Q9" s="5"/>
      <c r="R9" s="5"/>
      <c r="S9" s="5" t="s">
        <v>171</v>
      </c>
      <c r="T9" s="5" t="s">
        <v>172</v>
      </c>
      <c r="U9" s="5" t="s">
        <v>173</v>
      </c>
      <c r="V9" s="15" t="s">
        <v>174</v>
      </c>
      <c r="W9" s="5" t="s">
        <v>175</v>
      </c>
      <c r="X9" s="5" t="s">
        <v>175</v>
      </c>
      <c r="Y9" s="5" t="s">
        <v>176</v>
      </c>
      <c r="Z9" s="5" t="s">
        <v>177</v>
      </c>
      <c r="AA9" s="5" t="s">
        <v>178</v>
      </c>
      <c r="AB9" s="5" t="s">
        <v>179</v>
      </c>
      <c r="AC9" s="5" t="s">
        <v>110</v>
      </c>
      <c r="AD9" s="5" t="s">
        <v>111</v>
      </c>
      <c r="AE9" s="5" t="s">
        <v>112</v>
      </c>
      <c r="AF9" s="5" t="s">
        <v>132</v>
      </c>
      <c r="AG9" s="5" t="s">
        <v>165</v>
      </c>
      <c r="AH9" s="5" t="s">
        <v>115</v>
      </c>
      <c r="AI9" s="5" t="s">
        <v>166</v>
      </c>
      <c r="AJ9" s="5" t="s">
        <v>167</v>
      </c>
      <c r="AK9" s="5" t="s">
        <v>116</v>
      </c>
      <c r="AL9" s="13">
        <f>DATE(2025,10,12)+TIME(12,16,7)</f>
        <v>45942.511192129627</v>
      </c>
    </row>
    <row r="10" spans="1:38" ht="31" x14ac:dyDescent="0.35">
      <c r="A10" s="10">
        <f>DATE(2025,9,29)+TIME(16,9,6)</f>
        <v>45929.672986111109</v>
      </c>
      <c r="B10" s="3" t="s">
        <v>180</v>
      </c>
      <c r="C10" s="3" t="s">
        <v>181</v>
      </c>
      <c r="D10" s="3" t="s">
        <v>182</v>
      </c>
      <c r="E10" s="3" t="s">
        <v>44</v>
      </c>
      <c r="F10" s="3" t="s">
        <v>95</v>
      </c>
      <c r="G10" s="3" t="s">
        <v>50</v>
      </c>
      <c r="H10" s="3" t="s">
        <v>96</v>
      </c>
      <c r="I10" s="11">
        <f>DATE(2025,11,12)</f>
        <v>45973</v>
      </c>
      <c r="J10" s="11">
        <f>DATE(2025,11,16)</f>
        <v>45977</v>
      </c>
      <c r="K10" s="3"/>
      <c r="L10" s="3" t="s">
        <v>183</v>
      </c>
      <c r="M10" s="3" t="s">
        <v>98</v>
      </c>
      <c r="N10" s="3" t="s">
        <v>99</v>
      </c>
      <c r="O10" s="3"/>
      <c r="P10" s="3"/>
      <c r="Q10" s="3"/>
      <c r="R10" s="3"/>
      <c r="S10" s="3" t="s">
        <v>184</v>
      </c>
      <c r="T10" s="3" t="s">
        <v>185</v>
      </c>
      <c r="U10" s="3" t="s">
        <v>186</v>
      </c>
      <c r="V10" s="12" t="s">
        <v>187</v>
      </c>
      <c r="W10" s="3" t="s">
        <v>188</v>
      </c>
      <c r="X10" s="3" t="s">
        <v>188</v>
      </c>
      <c r="Y10" s="3" t="s">
        <v>189</v>
      </c>
      <c r="Z10" s="3" t="s">
        <v>190</v>
      </c>
      <c r="AA10" s="3" t="s">
        <v>191</v>
      </c>
      <c r="AB10" s="3" t="s">
        <v>192</v>
      </c>
      <c r="AC10" s="3" t="s">
        <v>193</v>
      </c>
      <c r="AD10" s="3" t="s">
        <v>111</v>
      </c>
      <c r="AE10" s="3" t="s">
        <v>112</v>
      </c>
      <c r="AF10" s="3" t="s">
        <v>132</v>
      </c>
      <c r="AG10" s="3" t="s">
        <v>165</v>
      </c>
      <c r="AH10" s="3" t="s">
        <v>115</v>
      </c>
      <c r="AI10" s="3"/>
      <c r="AJ10" s="3" t="s">
        <v>167</v>
      </c>
      <c r="AK10" s="3" t="s">
        <v>116</v>
      </c>
      <c r="AL10" s="10">
        <f>DATE(2025,9,29)+TIME(16,9,6)</f>
        <v>45929.672986111109</v>
      </c>
    </row>
    <row r="11" spans="1:38" ht="77.5" x14ac:dyDescent="0.35">
      <c r="A11" s="10">
        <f>DATE(2025,9,29)+TIME(17,23,1)</f>
        <v>45929.724317129629</v>
      </c>
      <c r="B11" s="3" t="s">
        <v>194</v>
      </c>
      <c r="C11" s="3" t="s">
        <v>195</v>
      </c>
      <c r="D11" s="3" t="s">
        <v>196</v>
      </c>
      <c r="E11" s="3" t="s">
        <v>39</v>
      </c>
      <c r="F11" s="3" t="s">
        <v>197</v>
      </c>
      <c r="G11" s="3" t="s">
        <v>51</v>
      </c>
      <c r="H11" s="3" t="s">
        <v>96</v>
      </c>
      <c r="I11" s="11">
        <f>DATE(2025,11,13)</f>
        <v>45974</v>
      </c>
      <c r="J11" s="11">
        <f>DATE(2025,11,16)</f>
        <v>45977</v>
      </c>
      <c r="K11" s="3"/>
      <c r="L11" s="3" t="s">
        <v>198</v>
      </c>
      <c r="M11" s="3" t="s">
        <v>98</v>
      </c>
      <c r="N11" s="3"/>
      <c r="O11" s="3"/>
      <c r="P11" s="3"/>
      <c r="Q11" s="3"/>
      <c r="R11" s="3"/>
      <c r="S11" s="3" t="s">
        <v>199</v>
      </c>
      <c r="T11" s="3" t="s">
        <v>200</v>
      </c>
      <c r="U11" s="3" t="s">
        <v>201</v>
      </c>
      <c r="V11" s="12" t="s">
        <v>202</v>
      </c>
      <c r="W11" s="3" t="s">
        <v>203</v>
      </c>
      <c r="X11" s="3" t="s">
        <v>203</v>
      </c>
      <c r="Y11" s="3" t="s">
        <v>204</v>
      </c>
      <c r="Z11" s="3" t="s">
        <v>205</v>
      </c>
      <c r="AA11" s="3" t="s">
        <v>206</v>
      </c>
      <c r="AB11" s="3" t="s">
        <v>207</v>
      </c>
      <c r="AC11" s="3" t="s">
        <v>110</v>
      </c>
      <c r="AD11" s="3" t="s">
        <v>197</v>
      </c>
      <c r="AE11" s="3" t="s">
        <v>112</v>
      </c>
      <c r="AF11" s="3" t="s">
        <v>113</v>
      </c>
      <c r="AG11" s="3" t="s">
        <v>165</v>
      </c>
      <c r="AH11" s="3" t="s">
        <v>115</v>
      </c>
      <c r="AI11" s="3"/>
      <c r="AJ11" s="3"/>
      <c r="AK11" s="3" t="s">
        <v>116</v>
      </c>
      <c r="AL11" s="10">
        <f>DATE(2025,9,29)+TIME(17,23,1)</f>
        <v>45929.724317129629</v>
      </c>
    </row>
    <row r="12" spans="1:38" ht="46.5" x14ac:dyDescent="0.35">
      <c r="A12" s="10">
        <f>DATE(2025,9,30)+TIME(11,16,49)</f>
        <v>45930.470011574071</v>
      </c>
      <c r="B12" s="3" t="s">
        <v>208</v>
      </c>
      <c r="C12" s="3" t="s">
        <v>209</v>
      </c>
      <c r="D12" s="3" t="s">
        <v>210</v>
      </c>
      <c r="E12" s="3" t="s">
        <v>39</v>
      </c>
      <c r="F12" s="3" t="s">
        <v>95</v>
      </c>
      <c r="G12" s="3" t="s">
        <v>51</v>
      </c>
      <c r="H12" s="3" t="s">
        <v>96</v>
      </c>
      <c r="I12" s="11">
        <f>DATE(2025,11,13)</f>
        <v>45974</v>
      </c>
      <c r="J12" s="11">
        <f>DATE(2025,11,16)</f>
        <v>45977</v>
      </c>
      <c r="K12" s="3"/>
      <c r="L12" s="3" t="s">
        <v>211</v>
      </c>
      <c r="M12" s="3" t="s">
        <v>98</v>
      </c>
      <c r="N12" s="3"/>
      <c r="O12" s="3"/>
      <c r="P12" s="3"/>
      <c r="Q12" s="3"/>
      <c r="R12" s="3" t="s">
        <v>212</v>
      </c>
      <c r="S12" s="3" t="s">
        <v>213</v>
      </c>
      <c r="T12" s="3" t="s">
        <v>214</v>
      </c>
      <c r="U12" s="3" t="s">
        <v>215</v>
      </c>
      <c r="V12" s="12" t="s">
        <v>216</v>
      </c>
      <c r="W12" s="3" t="s">
        <v>217</v>
      </c>
      <c r="X12" s="3" t="s">
        <v>218</v>
      </c>
      <c r="Y12" s="3" t="s">
        <v>219</v>
      </c>
      <c r="Z12" s="3" t="s">
        <v>205</v>
      </c>
      <c r="AA12" s="3" t="s">
        <v>206</v>
      </c>
      <c r="AB12" s="3" t="s">
        <v>220</v>
      </c>
      <c r="AC12" s="3" t="s">
        <v>221</v>
      </c>
      <c r="AD12" s="3" t="s">
        <v>222</v>
      </c>
      <c r="AE12" s="3" t="s">
        <v>112</v>
      </c>
      <c r="AF12" s="3" t="s">
        <v>113</v>
      </c>
      <c r="AG12" s="3" t="s">
        <v>165</v>
      </c>
      <c r="AH12" s="3" t="s">
        <v>115</v>
      </c>
      <c r="AI12" s="3" t="s">
        <v>96</v>
      </c>
      <c r="AJ12" s="3" t="s">
        <v>167</v>
      </c>
      <c r="AK12" s="3" t="s">
        <v>116</v>
      </c>
      <c r="AL12" s="10">
        <f>DATE(2025,9,30)+TIME(11,16,49)</f>
        <v>45930.470011574071</v>
      </c>
    </row>
    <row r="13" spans="1:38" ht="31" x14ac:dyDescent="0.35">
      <c r="A13" s="10">
        <f>DATE(2025,10,30)+TIME(16,6,7)</f>
        <v>45960.670914351853</v>
      </c>
      <c r="B13" s="3" t="s">
        <v>223</v>
      </c>
      <c r="C13" s="3" t="s">
        <v>224</v>
      </c>
      <c r="D13" s="3" t="s">
        <v>225</v>
      </c>
      <c r="E13" s="3" t="s">
        <v>38</v>
      </c>
      <c r="F13" s="3" t="s">
        <v>95</v>
      </c>
      <c r="G13" s="3" t="s">
        <v>52</v>
      </c>
      <c r="H13" s="3" t="s">
        <v>96</v>
      </c>
      <c r="I13" s="11">
        <f>DATE(2025,11,13)</f>
        <v>45974</v>
      </c>
      <c r="J13" s="11">
        <f>DATE(2025,11,16)</f>
        <v>45977</v>
      </c>
      <c r="K13" s="3"/>
      <c r="L13" s="3"/>
      <c r="M13" s="3" t="s">
        <v>98</v>
      </c>
      <c r="N13" s="3"/>
      <c r="O13" s="3"/>
      <c r="P13" s="3"/>
      <c r="Q13" s="3"/>
      <c r="R13" s="3"/>
      <c r="S13" s="3" t="s">
        <v>226</v>
      </c>
      <c r="T13" s="3" t="s">
        <v>227</v>
      </c>
      <c r="U13" s="3" t="s">
        <v>228</v>
      </c>
      <c r="V13" s="12" t="s">
        <v>229</v>
      </c>
      <c r="W13" s="3" t="s">
        <v>230</v>
      </c>
      <c r="X13" s="3" t="s">
        <v>230</v>
      </c>
      <c r="Y13" s="3" t="s">
        <v>231</v>
      </c>
      <c r="Z13" s="3" t="s">
        <v>232</v>
      </c>
      <c r="AA13" s="3" t="s">
        <v>233</v>
      </c>
      <c r="AB13" s="3" t="s">
        <v>234</v>
      </c>
      <c r="AC13" s="3" t="s">
        <v>110</v>
      </c>
      <c r="AD13" s="3" t="s">
        <v>111</v>
      </c>
      <c r="AE13" s="3" t="s">
        <v>112</v>
      </c>
      <c r="AF13" s="3" t="s">
        <v>113</v>
      </c>
      <c r="AG13" s="3" t="s">
        <v>114</v>
      </c>
      <c r="AH13" s="3" t="s">
        <v>115</v>
      </c>
      <c r="AI13" s="3"/>
      <c r="AJ13" s="3" t="s">
        <v>167</v>
      </c>
      <c r="AK13" s="3" t="s">
        <v>116</v>
      </c>
      <c r="AL13" s="10">
        <f>DATE(2025,10,30)+TIME(16,6,7)</f>
        <v>45960.670914351853</v>
      </c>
    </row>
    <row r="14" spans="1:38" ht="31" x14ac:dyDescent="0.35">
      <c r="A14" s="13">
        <f>DATE(2025,10,14)+TIME(12,11,23)</f>
        <v>45944.507905092592</v>
      </c>
      <c r="B14" s="5" t="s">
        <v>235</v>
      </c>
      <c r="C14" s="5" t="s">
        <v>236</v>
      </c>
      <c r="D14" s="5" t="s">
        <v>237</v>
      </c>
      <c r="E14" s="5" t="s">
        <v>42</v>
      </c>
      <c r="F14" s="5" t="s">
        <v>120</v>
      </c>
      <c r="G14" s="5" t="s">
        <v>52</v>
      </c>
      <c r="H14" s="5" t="s">
        <v>96</v>
      </c>
      <c r="I14" s="14">
        <f>DATE(2025,11,13)</f>
        <v>45974</v>
      </c>
      <c r="J14" s="14">
        <f>DATE(2025,11,16)</f>
        <v>45977</v>
      </c>
      <c r="K14" s="5"/>
      <c r="L14" s="5"/>
      <c r="M14" s="5" t="s">
        <v>98</v>
      </c>
      <c r="N14" s="5"/>
      <c r="O14" s="5"/>
      <c r="P14" s="5"/>
      <c r="Q14" s="5"/>
      <c r="R14" s="5" t="s">
        <v>238</v>
      </c>
      <c r="S14" s="5" t="s">
        <v>239</v>
      </c>
      <c r="T14" s="5" t="s">
        <v>240</v>
      </c>
      <c r="U14" s="5" t="s">
        <v>241</v>
      </c>
      <c r="V14" s="15" t="s">
        <v>242</v>
      </c>
      <c r="W14" s="5" t="s">
        <v>243</v>
      </c>
      <c r="X14" s="5" t="s">
        <v>243</v>
      </c>
      <c r="Y14" s="5" t="s">
        <v>244</v>
      </c>
      <c r="Z14" s="5" t="s">
        <v>245</v>
      </c>
      <c r="AA14" s="5" t="s">
        <v>246</v>
      </c>
      <c r="AB14" s="5" t="s">
        <v>247</v>
      </c>
      <c r="AC14" s="5" t="s">
        <v>110</v>
      </c>
      <c r="AD14" s="5" t="s">
        <v>248</v>
      </c>
      <c r="AE14" s="5" t="s">
        <v>131</v>
      </c>
      <c r="AF14" s="5" t="s">
        <v>249</v>
      </c>
      <c r="AG14" s="5" t="s">
        <v>165</v>
      </c>
      <c r="AH14" s="5" t="s">
        <v>115</v>
      </c>
      <c r="AI14" s="5" t="s">
        <v>166</v>
      </c>
      <c r="AJ14" s="5" t="s">
        <v>167</v>
      </c>
      <c r="AK14" s="5" t="s">
        <v>116</v>
      </c>
      <c r="AL14" s="13">
        <f>DATE(2025,10,14)+TIME(12,11,23)</f>
        <v>45944.507905092592</v>
      </c>
    </row>
    <row r="15" spans="1:38" ht="31" x14ac:dyDescent="0.35">
      <c r="A15" s="10">
        <f>DATE(2025,10,30)+TIME(16,9,32)</f>
        <v>45960.67328703704</v>
      </c>
      <c r="B15" s="3" t="s">
        <v>250</v>
      </c>
      <c r="C15" s="3" t="s">
        <v>251</v>
      </c>
      <c r="D15" s="3" t="s">
        <v>252</v>
      </c>
      <c r="E15" s="3" t="s">
        <v>38</v>
      </c>
      <c r="F15" s="3" t="s">
        <v>120</v>
      </c>
      <c r="G15" s="3" t="s">
        <v>52</v>
      </c>
      <c r="H15" s="3" t="s">
        <v>96</v>
      </c>
      <c r="I15" s="11">
        <f>DATE(2025,11,13)</f>
        <v>45974</v>
      </c>
      <c r="J15" s="11">
        <f>DATE(2025,11,16)</f>
        <v>45977</v>
      </c>
      <c r="K15" s="3"/>
      <c r="L15" s="3" t="s">
        <v>253</v>
      </c>
      <c r="M15" s="3" t="s">
        <v>254</v>
      </c>
      <c r="N15" s="3"/>
      <c r="O15" s="3"/>
      <c r="P15" s="3"/>
      <c r="Q15" s="3"/>
      <c r="R15" s="3"/>
      <c r="S15" s="3" t="s">
        <v>255</v>
      </c>
      <c r="T15" s="3" t="s">
        <v>256</v>
      </c>
      <c r="U15" s="3" t="s">
        <v>257</v>
      </c>
      <c r="V15" s="12" t="s">
        <v>258</v>
      </c>
      <c r="W15" s="3" t="s">
        <v>259</v>
      </c>
      <c r="X15" s="3" t="s">
        <v>259</v>
      </c>
      <c r="Y15" s="3" t="s">
        <v>231</v>
      </c>
      <c r="Z15" s="3" t="s">
        <v>232</v>
      </c>
      <c r="AA15" s="3" t="s">
        <v>233</v>
      </c>
      <c r="AB15" s="3" t="s">
        <v>260</v>
      </c>
      <c r="AC15" s="3" t="s">
        <v>221</v>
      </c>
      <c r="AD15" s="3" t="s">
        <v>197</v>
      </c>
      <c r="AE15" s="3" t="s">
        <v>131</v>
      </c>
      <c r="AF15" s="3" t="s">
        <v>249</v>
      </c>
      <c r="AG15" s="3" t="s">
        <v>165</v>
      </c>
      <c r="AH15" s="3" t="s">
        <v>115</v>
      </c>
      <c r="AI15" s="3"/>
      <c r="AJ15" s="3"/>
      <c r="AK15" s="3" t="s">
        <v>116</v>
      </c>
      <c r="AL15" s="10">
        <f>DATE(2025,10,30)+TIME(16,9,32)</f>
        <v>45960.67328703704</v>
      </c>
    </row>
    <row r="16" spans="1:38" ht="31" x14ac:dyDescent="0.35">
      <c r="A16" s="10">
        <f>DATE(2025,10,30)+TIME(9,56,36)</f>
        <v>45960.414305555554</v>
      </c>
      <c r="B16" s="3" t="s">
        <v>261</v>
      </c>
      <c r="C16" s="3" t="s">
        <v>262</v>
      </c>
      <c r="D16" s="3" t="s">
        <v>263</v>
      </c>
      <c r="E16" s="3" t="s">
        <v>38</v>
      </c>
      <c r="F16" s="3" t="s">
        <v>95</v>
      </c>
      <c r="G16" s="3" t="s">
        <v>52</v>
      </c>
      <c r="H16" s="3" t="s">
        <v>96</v>
      </c>
      <c r="I16" s="11">
        <f>DATE(2025,11,13)</f>
        <v>45974</v>
      </c>
      <c r="J16" s="11">
        <f>DATE(2025,11,16)</f>
        <v>45977</v>
      </c>
      <c r="K16" s="3"/>
      <c r="L16" s="3"/>
      <c r="M16" s="3" t="s">
        <v>98</v>
      </c>
      <c r="N16" s="3"/>
      <c r="O16" s="3"/>
      <c r="P16" s="3"/>
      <c r="Q16" s="3"/>
      <c r="R16" s="3" t="s">
        <v>264</v>
      </c>
      <c r="S16" s="3" t="s">
        <v>265</v>
      </c>
      <c r="T16" s="3" t="s">
        <v>266</v>
      </c>
      <c r="U16" s="3" t="s">
        <v>267</v>
      </c>
      <c r="V16" s="12" t="s">
        <v>268</v>
      </c>
      <c r="W16" s="3" t="s">
        <v>269</v>
      </c>
      <c r="X16" s="3" t="s">
        <v>269</v>
      </c>
      <c r="Y16" s="3" t="s">
        <v>231</v>
      </c>
      <c r="Z16" s="3" t="s">
        <v>232</v>
      </c>
      <c r="AA16" s="3" t="s">
        <v>233</v>
      </c>
      <c r="AB16" s="3" t="s">
        <v>260</v>
      </c>
      <c r="AC16" s="3" t="s">
        <v>110</v>
      </c>
      <c r="AD16" s="3" t="s">
        <v>222</v>
      </c>
      <c r="AE16" s="3" t="s">
        <v>112</v>
      </c>
      <c r="AF16" s="3" t="s">
        <v>113</v>
      </c>
      <c r="AG16" s="3" t="s">
        <v>270</v>
      </c>
      <c r="AH16" s="3" t="s">
        <v>115</v>
      </c>
      <c r="AI16" s="3"/>
      <c r="AJ16" s="3" t="s">
        <v>167</v>
      </c>
      <c r="AK16" s="3" t="s">
        <v>116</v>
      </c>
      <c r="AL16" s="10">
        <f>DATE(2025,10,30)+TIME(9,56,36)</f>
        <v>45960.414305555554</v>
      </c>
    </row>
    <row r="17" spans="1:38" ht="31" x14ac:dyDescent="0.35">
      <c r="A17" s="10">
        <f>DATE(2025,10,2)+TIME(22,51,20)</f>
        <v>45932.952314814815</v>
      </c>
      <c r="B17" s="3" t="s">
        <v>271</v>
      </c>
      <c r="C17" s="3" t="s">
        <v>272</v>
      </c>
      <c r="D17" s="3" t="s">
        <v>273</v>
      </c>
      <c r="E17" s="3" t="s">
        <v>32</v>
      </c>
      <c r="F17" s="3" t="s">
        <v>95</v>
      </c>
      <c r="G17" s="3" t="s">
        <v>52</v>
      </c>
      <c r="H17" s="3" t="s">
        <v>96</v>
      </c>
      <c r="I17" s="11">
        <f>DATE(2025,11,13)</f>
        <v>45974</v>
      </c>
      <c r="J17" s="11">
        <f>DATE(2025,11,16)</f>
        <v>45977</v>
      </c>
      <c r="K17" s="3"/>
      <c r="L17" s="3"/>
      <c r="M17" s="3" t="s">
        <v>98</v>
      </c>
      <c r="N17" s="3"/>
      <c r="O17" s="3"/>
      <c r="P17" s="3"/>
      <c r="Q17" s="3"/>
      <c r="R17" s="3"/>
      <c r="S17" s="3" t="s">
        <v>274</v>
      </c>
      <c r="T17" s="3" t="s">
        <v>275</v>
      </c>
      <c r="U17" s="3" t="s">
        <v>276</v>
      </c>
      <c r="V17" s="12" t="s">
        <v>277</v>
      </c>
      <c r="W17" s="3" t="s">
        <v>278</v>
      </c>
      <c r="X17" s="3" t="s">
        <v>278</v>
      </c>
      <c r="Y17" s="3" t="s">
        <v>279</v>
      </c>
      <c r="Z17" s="3" t="s">
        <v>280</v>
      </c>
      <c r="AA17" s="3" t="s">
        <v>281</v>
      </c>
      <c r="AB17" s="3" t="s">
        <v>282</v>
      </c>
      <c r="AC17" s="3" t="s">
        <v>110</v>
      </c>
      <c r="AD17" s="3" t="s">
        <v>111</v>
      </c>
      <c r="AE17" s="3" t="s">
        <v>112</v>
      </c>
      <c r="AF17" s="3" t="s">
        <v>132</v>
      </c>
      <c r="AG17" s="3" t="s">
        <v>165</v>
      </c>
      <c r="AH17" s="3" t="s">
        <v>115</v>
      </c>
      <c r="AI17" s="3"/>
      <c r="AJ17" s="3"/>
      <c r="AK17" s="3" t="s">
        <v>116</v>
      </c>
      <c r="AL17" s="10">
        <f>DATE(2025,10,2)+TIME(22,51,20)</f>
        <v>45932.952314814815</v>
      </c>
    </row>
    <row r="18" spans="1:38" ht="31" x14ac:dyDescent="0.35">
      <c r="A18" s="10">
        <f>DATE(2025,10,30)+TIME(16,37,41)</f>
        <v>45960.692835648151</v>
      </c>
      <c r="B18" s="3" t="s">
        <v>283</v>
      </c>
      <c r="C18" s="3" t="s">
        <v>284</v>
      </c>
      <c r="D18" s="3" t="s">
        <v>285</v>
      </c>
      <c r="E18" s="3" t="s">
        <v>38</v>
      </c>
      <c r="F18" s="3" t="s">
        <v>120</v>
      </c>
      <c r="G18" s="3" t="s">
        <v>52</v>
      </c>
      <c r="H18" s="3" t="s">
        <v>96</v>
      </c>
      <c r="I18" s="11">
        <f>DATE(2025,11,13)</f>
        <v>45974</v>
      </c>
      <c r="J18" s="11">
        <f>DATE(2025,11,16)</f>
        <v>45977</v>
      </c>
      <c r="K18" s="3"/>
      <c r="L18" s="3"/>
      <c r="M18" s="3" t="s">
        <v>98</v>
      </c>
      <c r="N18" s="3"/>
      <c r="O18" s="3"/>
      <c r="P18" s="3"/>
      <c r="Q18" s="3"/>
      <c r="R18" s="3"/>
      <c r="S18" s="3" t="s">
        <v>286</v>
      </c>
      <c r="T18" s="3" t="s">
        <v>287</v>
      </c>
      <c r="U18" s="3" t="s">
        <v>288</v>
      </c>
      <c r="V18" s="12" t="s">
        <v>289</v>
      </c>
      <c r="W18" s="3" t="s">
        <v>290</v>
      </c>
      <c r="X18" s="3" t="s">
        <v>290</v>
      </c>
      <c r="Y18" s="3" t="s">
        <v>231</v>
      </c>
      <c r="Z18" s="3" t="s">
        <v>232</v>
      </c>
      <c r="AA18" s="3" t="s">
        <v>233</v>
      </c>
      <c r="AB18" s="3" t="s">
        <v>234</v>
      </c>
      <c r="AC18" s="3" t="s">
        <v>193</v>
      </c>
      <c r="AD18" s="3" t="s">
        <v>197</v>
      </c>
      <c r="AE18" s="3"/>
      <c r="AF18" s="3" t="s">
        <v>291</v>
      </c>
      <c r="AG18" s="3" t="s">
        <v>114</v>
      </c>
      <c r="AH18" s="3" t="s">
        <v>115</v>
      </c>
      <c r="AI18" s="3"/>
      <c r="AJ18" s="3"/>
      <c r="AK18" s="3" t="s">
        <v>116</v>
      </c>
      <c r="AL18" s="10">
        <f>DATE(2025,10,30)+TIME(16,37,41)</f>
        <v>45960.692835648151</v>
      </c>
    </row>
    <row r="19" spans="1:38" ht="31" x14ac:dyDescent="0.35">
      <c r="A19" s="10">
        <f>DATE(2025,10,29)+TIME(11,50,35)</f>
        <v>45959.493460648147</v>
      </c>
      <c r="B19" s="3" t="s">
        <v>292</v>
      </c>
      <c r="C19" s="3" t="s">
        <v>293</v>
      </c>
      <c r="D19" s="3" t="s">
        <v>294</v>
      </c>
      <c r="E19" s="3" t="s">
        <v>38</v>
      </c>
      <c r="F19" s="3" t="s">
        <v>95</v>
      </c>
      <c r="G19" s="3" t="s">
        <v>52</v>
      </c>
      <c r="H19" s="3" t="s">
        <v>96</v>
      </c>
      <c r="I19" s="11">
        <f>DATE(2025,11,13)</f>
        <v>45974</v>
      </c>
      <c r="J19" s="11">
        <f>DATE(2025,11,16)</f>
        <v>45977</v>
      </c>
      <c r="K19" s="3"/>
      <c r="L19" s="3"/>
      <c r="M19" s="3"/>
      <c r="N19" s="3"/>
      <c r="O19" s="3"/>
      <c r="P19" s="3"/>
      <c r="Q19" s="3"/>
      <c r="R19" s="3"/>
      <c r="S19" s="3" t="s">
        <v>295</v>
      </c>
      <c r="T19" s="3" t="s">
        <v>295</v>
      </c>
      <c r="U19" s="3" t="s">
        <v>296</v>
      </c>
      <c r="V19" s="12" t="s">
        <v>297</v>
      </c>
      <c r="W19" s="3" t="s">
        <v>298</v>
      </c>
      <c r="X19" s="3" t="s">
        <v>298</v>
      </c>
      <c r="Y19" s="3" t="s">
        <v>299</v>
      </c>
      <c r="Z19" s="3" t="s">
        <v>232</v>
      </c>
      <c r="AA19" s="3" t="s">
        <v>233</v>
      </c>
      <c r="AB19" s="3" t="s">
        <v>300</v>
      </c>
      <c r="AC19" s="3" t="s">
        <v>110</v>
      </c>
      <c r="AD19" s="3" t="s">
        <v>197</v>
      </c>
      <c r="AE19" s="3" t="s">
        <v>112</v>
      </c>
      <c r="AF19" s="3" t="s">
        <v>113</v>
      </c>
      <c r="AG19" s="3" t="s">
        <v>165</v>
      </c>
      <c r="AH19" s="3" t="s">
        <v>115</v>
      </c>
      <c r="AI19" s="3"/>
      <c r="AJ19" s="3"/>
      <c r="AK19" s="3" t="s">
        <v>116</v>
      </c>
      <c r="AL19" s="10">
        <f>DATE(2025,10,29)+TIME(11,50,35)</f>
        <v>45959.493460648147</v>
      </c>
    </row>
    <row r="20" spans="1:38" ht="31" x14ac:dyDescent="0.35">
      <c r="A20" s="10">
        <f>DATE(2025,10,16)+TIME(9,24,29)</f>
        <v>45946.392002314817</v>
      </c>
      <c r="B20" s="3" t="s">
        <v>301</v>
      </c>
      <c r="C20" s="3" t="s">
        <v>302</v>
      </c>
      <c r="D20" s="3" t="s">
        <v>303</v>
      </c>
      <c r="E20" s="3" t="s">
        <v>42</v>
      </c>
      <c r="F20" s="3" t="s">
        <v>120</v>
      </c>
      <c r="G20" s="3" t="s">
        <v>304</v>
      </c>
      <c r="H20" s="3" t="s">
        <v>96</v>
      </c>
      <c r="I20" s="11">
        <f>DATE(2025,11,13)</f>
        <v>45974</v>
      </c>
      <c r="J20" s="11">
        <f>DATE(2025,11,16)</f>
        <v>45977</v>
      </c>
      <c r="K20" s="3"/>
      <c r="L20" s="3"/>
      <c r="M20" s="3" t="s">
        <v>98</v>
      </c>
      <c r="N20" s="3"/>
      <c r="O20" s="3"/>
      <c r="P20" s="3"/>
      <c r="Q20" s="3"/>
      <c r="R20" s="3"/>
      <c r="S20" s="3" t="s">
        <v>305</v>
      </c>
      <c r="T20" s="3" t="s">
        <v>306</v>
      </c>
      <c r="U20" s="3" t="s">
        <v>307</v>
      </c>
      <c r="V20" s="12" t="s">
        <v>308</v>
      </c>
      <c r="W20" s="3" t="s">
        <v>309</v>
      </c>
      <c r="X20" s="3" t="s">
        <v>309</v>
      </c>
      <c r="Y20" s="3" t="s">
        <v>310</v>
      </c>
      <c r="Z20" s="3" t="s">
        <v>245</v>
      </c>
      <c r="AA20" s="3" t="s">
        <v>246</v>
      </c>
      <c r="AB20" s="3" t="s">
        <v>311</v>
      </c>
      <c r="AC20" s="3" t="s">
        <v>110</v>
      </c>
      <c r="AD20" s="3" t="s">
        <v>312</v>
      </c>
      <c r="AE20" s="3" t="s">
        <v>131</v>
      </c>
      <c r="AF20" s="3" t="s">
        <v>313</v>
      </c>
      <c r="AG20" s="3" t="s">
        <v>314</v>
      </c>
      <c r="AH20" s="3" t="s">
        <v>115</v>
      </c>
      <c r="AI20" s="3"/>
      <c r="AJ20" s="3"/>
      <c r="AK20" s="3" t="s">
        <v>116</v>
      </c>
      <c r="AL20" s="10">
        <f>DATE(2025,10,16)+TIME(9,24,29)</f>
        <v>45946.392002314817</v>
      </c>
    </row>
    <row r="21" spans="1:38" ht="31" x14ac:dyDescent="0.35">
      <c r="A21" s="13">
        <f>DATE(2025,10,16)+TIME(15,38,33)</f>
        <v>45946.651770833334</v>
      </c>
      <c r="B21" s="5" t="s">
        <v>315</v>
      </c>
      <c r="C21" s="5" t="s">
        <v>316</v>
      </c>
      <c r="D21" s="5" t="s">
        <v>317</v>
      </c>
      <c r="E21" s="5" t="s">
        <v>42</v>
      </c>
      <c r="F21" s="5" t="s">
        <v>95</v>
      </c>
      <c r="G21" s="3" t="s">
        <v>304</v>
      </c>
      <c r="H21" s="5" t="s">
        <v>96</v>
      </c>
      <c r="I21" s="14">
        <f>DATE(2025,11,13)</f>
        <v>45974</v>
      </c>
      <c r="J21" s="14">
        <f>DATE(2025,11,16)</f>
        <v>45977</v>
      </c>
      <c r="K21" s="5"/>
      <c r="L21" s="5"/>
      <c r="M21" s="5" t="s">
        <v>98</v>
      </c>
      <c r="N21" s="5"/>
      <c r="O21" s="5"/>
      <c r="P21" s="5"/>
      <c r="Q21" s="5"/>
      <c r="R21" s="5"/>
      <c r="S21" s="5" t="s">
        <v>318</v>
      </c>
      <c r="T21" s="5" t="s">
        <v>319</v>
      </c>
      <c r="U21" s="5" t="s">
        <v>320</v>
      </c>
      <c r="V21" s="15" t="s">
        <v>321</v>
      </c>
      <c r="W21" s="5" t="s">
        <v>322</v>
      </c>
      <c r="X21" s="5" t="s">
        <v>322</v>
      </c>
      <c r="Y21" s="5" t="s">
        <v>323</v>
      </c>
      <c r="Z21" s="5" t="s">
        <v>324</v>
      </c>
      <c r="AA21" s="5" t="s">
        <v>325</v>
      </c>
      <c r="AB21" s="5" t="s">
        <v>326</v>
      </c>
      <c r="AC21" s="5" t="s">
        <v>327</v>
      </c>
      <c r="AD21" s="5" t="s">
        <v>197</v>
      </c>
      <c r="AE21" s="5" t="s">
        <v>112</v>
      </c>
      <c r="AF21" s="5" t="s">
        <v>313</v>
      </c>
      <c r="AG21" s="5" t="s">
        <v>314</v>
      </c>
      <c r="AH21" s="5" t="s">
        <v>115</v>
      </c>
      <c r="AI21" s="5"/>
      <c r="AJ21" s="5"/>
      <c r="AK21" s="5" t="s">
        <v>116</v>
      </c>
      <c r="AL21" s="13">
        <f>DATE(2025,10,16)+TIME(15,38,33)</f>
        <v>45946.651770833334</v>
      </c>
    </row>
    <row r="22" spans="1:38" ht="31" x14ac:dyDescent="0.35">
      <c r="A22" s="10">
        <f>DATE(2025,11,12)+TIME(19,17,36)</f>
        <v>45973.803888888891</v>
      </c>
      <c r="B22" s="3" t="s">
        <v>328</v>
      </c>
      <c r="C22" s="3" t="s">
        <v>329</v>
      </c>
      <c r="D22" s="3" t="s">
        <v>330</v>
      </c>
      <c r="E22" s="3" t="s">
        <v>40</v>
      </c>
      <c r="F22" s="3" t="s">
        <v>95</v>
      </c>
      <c r="G22" s="3" t="s">
        <v>53</v>
      </c>
      <c r="H22" s="3" t="s">
        <v>96</v>
      </c>
      <c r="I22" s="11">
        <f>DATE(2025,11,12)</f>
        <v>45973</v>
      </c>
      <c r="J22" s="11">
        <f>DATE(2025,11,16)</f>
        <v>45977</v>
      </c>
      <c r="K22" s="3"/>
      <c r="L22" s="3"/>
      <c r="M22" s="3"/>
      <c r="N22" s="3"/>
      <c r="O22" s="3"/>
      <c r="P22" s="3"/>
      <c r="Q22" s="3"/>
      <c r="R22" s="3" t="s">
        <v>40</v>
      </c>
      <c r="S22" s="3" t="s">
        <v>331</v>
      </c>
      <c r="T22" s="3" t="s">
        <v>332</v>
      </c>
      <c r="U22" s="3" t="s">
        <v>333</v>
      </c>
      <c r="V22" s="12" t="s">
        <v>334</v>
      </c>
      <c r="W22" s="3" t="s">
        <v>335</v>
      </c>
      <c r="X22" s="3" t="s">
        <v>336</v>
      </c>
      <c r="Y22" s="3" t="s">
        <v>337</v>
      </c>
      <c r="Z22" s="3" t="s">
        <v>338</v>
      </c>
      <c r="AA22" s="3" t="s">
        <v>339</v>
      </c>
      <c r="AB22" s="3" t="s">
        <v>340</v>
      </c>
      <c r="AC22" s="3" t="s">
        <v>341</v>
      </c>
      <c r="AD22" s="3" t="s">
        <v>111</v>
      </c>
      <c r="AE22" s="3" t="s">
        <v>112</v>
      </c>
      <c r="AF22" s="3" t="s">
        <v>113</v>
      </c>
      <c r="AG22" s="3" t="s">
        <v>270</v>
      </c>
      <c r="AH22" s="3" t="s">
        <v>115</v>
      </c>
      <c r="AI22" s="3"/>
      <c r="AJ22" s="3" t="s">
        <v>167</v>
      </c>
      <c r="AK22" s="3" t="s">
        <v>342</v>
      </c>
      <c r="AL22" s="10">
        <f>DATE(2025,11,12)+TIME(19,17,36)</f>
        <v>45973.803888888891</v>
      </c>
    </row>
    <row r="23" spans="1:38" ht="31" x14ac:dyDescent="0.35">
      <c r="A23" s="13">
        <f>DATE(2025,10,27)+TIME(13,32,11)</f>
        <v>45957.564016203702</v>
      </c>
      <c r="B23" s="5" t="s">
        <v>343</v>
      </c>
      <c r="C23" s="5" t="s">
        <v>344</v>
      </c>
      <c r="D23" s="5" t="s">
        <v>345</v>
      </c>
      <c r="E23" s="5" t="s">
        <v>40</v>
      </c>
      <c r="F23" s="5" t="s">
        <v>95</v>
      </c>
      <c r="G23" s="5" t="s">
        <v>53</v>
      </c>
      <c r="H23" s="5" t="s">
        <v>96</v>
      </c>
      <c r="I23" s="14">
        <f>DATE(2025,11,12)</f>
        <v>45973</v>
      </c>
      <c r="J23" s="14">
        <f>DATE(2025,11,16)</f>
        <v>45977</v>
      </c>
      <c r="K23" s="5"/>
      <c r="L23" s="5"/>
      <c r="M23" s="5" t="s">
        <v>98</v>
      </c>
      <c r="N23" s="5"/>
      <c r="O23" s="5"/>
      <c r="P23" s="5"/>
      <c r="Q23" s="5"/>
      <c r="R23" s="5"/>
      <c r="S23" s="5" t="s">
        <v>346</v>
      </c>
      <c r="T23" s="5" t="s">
        <v>347</v>
      </c>
      <c r="U23" s="5" t="s">
        <v>348</v>
      </c>
      <c r="V23" s="15" t="s">
        <v>349</v>
      </c>
      <c r="W23" s="5" t="s">
        <v>350</v>
      </c>
      <c r="X23" s="5" t="s">
        <v>350</v>
      </c>
      <c r="Y23" s="5" t="s">
        <v>351</v>
      </c>
      <c r="Z23" s="5" t="s">
        <v>352</v>
      </c>
      <c r="AA23" s="5" t="s">
        <v>353</v>
      </c>
      <c r="AB23" s="5" t="s">
        <v>354</v>
      </c>
      <c r="AC23" s="5" t="s">
        <v>110</v>
      </c>
      <c r="AD23" s="5" t="s">
        <v>355</v>
      </c>
      <c r="AE23" s="5" t="s">
        <v>112</v>
      </c>
      <c r="AF23" s="5" t="s">
        <v>113</v>
      </c>
      <c r="AG23" s="5" t="s">
        <v>165</v>
      </c>
      <c r="AH23" s="5" t="s">
        <v>115</v>
      </c>
      <c r="AI23" s="5"/>
      <c r="AJ23" s="5"/>
      <c r="AK23" s="5" t="s">
        <v>116</v>
      </c>
      <c r="AL23" s="13">
        <f>DATE(2025,10,27)+TIME(13,32,11)</f>
        <v>45957.564016203702</v>
      </c>
    </row>
    <row r="24" spans="1:38" ht="108.5" x14ac:dyDescent="0.35">
      <c r="A24" s="10">
        <f>DATE(2025,10,13)+TIME(19,36,17)</f>
        <v>45943.816863425927</v>
      </c>
      <c r="B24" s="3" t="s">
        <v>356</v>
      </c>
      <c r="C24" s="3" t="s">
        <v>357</v>
      </c>
      <c r="D24" s="3" t="s">
        <v>358</v>
      </c>
      <c r="E24" s="3" t="s">
        <v>40</v>
      </c>
      <c r="F24" s="3" t="s">
        <v>95</v>
      </c>
      <c r="G24" s="3" t="s">
        <v>53</v>
      </c>
      <c r="H24" s="3" t="s">
        <v>166</v>
      </c>
      <c r="I24" s="11"/>
      <c r="J24" s="11"/>
      <c r="K24" s="3" t="s">
        <v>359</v>
      </c>
      <c r="L24" s="3" t="s">
        <v>98</v>
      </c>
      <c r="M24" s="3" t="s">
        <v>98</v>
      </c>
      <c r="N24" s="3"/>
      <c r="O24" s="3"/>
      <c r="P24" s="3"/>
      <c r="Q24" s="3"/>
      <c r="R24" s="3" t="s">
        <v>360</v>
      </c>
      <c r="S24" s="3" t="s">
        <v>361</v>
      </c>
      <c r="T24" s="3" t="s">
        <v>362</v>
      </c>
      <c r="U24" s="3" t="s">
        <v>363</v>
      </c>
      <c r="V24" s="12" t="s">
        <v>364</v>
      </c>
      <c r="W24" s="3" t="s">
        <v>365</v>
      </c>
      <c r="X24" s="3" t="s">
        <v>365</v>
      </c>
      <c r="Y24" s="3" t="s">
        <v>366</v>
      </c>
      <c r="Z24" s="3" t="s">
        <v>107</v>
      </c>
      <c r="AA24" s="3" t="s">
        <v>108</v>
      </c>
      <c r="AB24" s="3" t="s">
        <v>367</v>
      </c>
      <c r="AC24" s="3" t="s">
        <v>221</v>
      </c>
      <c r="AD24" s="3" t="s">
        <v>111</v>
      </c>
      <c r="AE24" s="3" t="s">
        <v>112</v>
      </c>
      <c r="AF24" s="3" t="s">
        <v>132</v>
      </c>
      <c r="AG24" s="3" t="s">
        <v>270</v>
      </c>
      <c r="AH24" s="3" t="s">
        <v>115</v>
      </c>
      <c r="AI24" s="3" t="s">
        <v>166</v>
      </c>
      <c r="AJ24" s="3" t="s">
        <v>167</v>
      </c>
      <c r="AK24" s="3" t="s">
        <v>116</v>
      </c>
      <c r="AL24" s="10">
        <f>DATE(2025,10,13)+TIME(19,36,17)</f>
        <v>45943.816863425927</v>
      </c>
    </row>
    <row r="25" spans="1:38" ht="31" x14ac:dyDescent="0.35">
      <c r="A25" s="13">
        <f>DATE(2025,9,26)+TIME(18,48,13)</f>
        <v>45926.783483796295</v>
      </c>
      <c r="B25" s="5" t="s">
        <v>19</v>
      </c>
      <c r="C25" s="5" t="s">
        <v>368</v>
      </c>
      <c r="D25" s="5" t="s">
        <v>342</v>
      </c>
      <c r="E25" s="5" t="s">
        <v>40</v>
      </c>
      <c r="F25" s="5" t="s">
        <v>95</v>
      </c>
      <c r="G25" s="5" t="s">
        <v>53</v>
      </c>
      <c r="H25" s="5" t="s">
        <v>96</v>
      </c>
      <c r="I25" s="14">
        <f>DATE(2025,11,12)</f>
        <v>45973</v>
      </c>
      <c r="J25" s="14">
        <f>DATE(2025,11,16)</f>
        <v>45977</v>
      </c>
      <c r="K25" s="5"/>
      <c r="L25" s="5"/>
      <c r="M25" s="5"/>
      <c r="N25" s="5"/>
      <c r="O25" s="5"/>
      <c r="P25" s="5"/>
      <c r="Q25" s="5"/>
      <c r="R25" s="5" t="s">
        <v>369</v>
      </c>
      <c r="S25" s="5" t="s">
        <v>370</v>
      </c>
      <c r="T25" s="5" t="s">
        <v>371</v>
      </c>
      <c r="U25" s="5" t="s">
        <v>372</v>
      </c>
      <c r="V25" s="15" t="s">
        <v>373</v>
      </c>
      <c r="W25" s="5" t="s">
        <v>374</v>
      </c>
      <c r="X25" s="5" t="s">
        <v>374</v>
      </c>
      <c r="Y25" s="5" t="s">
        <v>375</v>
      </c>
      <c r="Z25" s="5" t="s">
        <v>376</v>
      </c>
      <c r="AA25" s="5" t="s">
        <v>377</v>
      </c>
      <c r="AB25" s="5" t="s">
        <v>378</v>
      </c>
      <c r="AC25" s="5" t="s">
        <v>193</v>
      </c>
      <c r="AD25" s="5" t="s">
        <v>111</v>
      </c>
      <c r="AE25" s="5" t="s">
        <v>112</v>
      </c>
      <c r="AF25" s="5" t="s">
        <v>132</v>
      </c>
      <c r="AG25" s="5" t="s">
        <v>165</v>
      </c>
      <c r="AH25" s="5" t="s">
        <v>115</v>
      </c>
      <c r="AI25" s="5"/>
      <c r="AJ25" s="5" t="s">
        <v>167</v>
      </c>
      <c r="AK25" s="5" t="s">
        <v>116</v>
      </c>
      <c r="AL25" s="13">
        <f>DATE(2025,9,26)+TIME(18,48,13)</f>
        <v>45926.783483796295</v>
      </c>
    </row>
    <row r="26" spans="1:38" ht="62" x14ac:dyDescent="0.35">
      <c r="A26" s="10">
        <f>DATE(2025,9,30)+TIME(10,25,4)</f>
        <v>45930.434074074074</v>
      </c>
      <c r="B26" s="3" t="s">
        <v>379</v>
      </c>
      <c r="C26" s="3" t="s">
        <v>380</v>
      </c>
      <c r="D26" s="3" t="s">
        <v>381</v>
      </c>
      <c r="E26" s="3" t="s">
        <v>44</v>
      </c>
      <c r="F26" s="3" t="s">
        <v>95</v>
      </c>
      <c r="G26" s="3" t="s">
        <v>54</v>
      </c>
      <c r="H26" s="3" t="s">
        <v>96</v>
      </c>
      <c r="I26" s="11">
        <f>DATE(2025,11,13)</f>
        <v>45974</v>
      </c>
      <c r="J26" s="11">
        <f>DATE(2025,11,16)</f>
        <v>45977</v>
      </c>
      <c r="K26" s="3"/>
      <c r="L26" s="3"/>
      <c r="M26" s="3" t="s">
        <v>98</v>
      </c>
      <c r="N26" s="3" t="s">
        <v>136</v>
      </c>
      <c r="O26" s="3" t="s">
        <v>382</v>
      </c>
      <c r="P26" s="3" t="s">
        <v>383</v>
      </c>
      <c r="Q26" s="3" t="s">
        <v>381</v>
      </c>
      <c r="R26" s="3"/>
      <c r="S26" s="3" t="s">
        <v>384</v>
      </c>
      <c r="T26" s="3" t="s">
        <v>385</v>
      </c>
      <c r="U26" s="3" t="s">
        <v>386</v>
      </c>
      <c r="V26" s="12" t="s">
        <v>387</v>
      </c>
      <c r="W26" s="3" t="s">
        <v>388</v>
      </c>
      <c r="X26" s="3" t="s">
        <v>388</v>
      </c>
      <c r="Y26" s="3" t="s">
        <v>389</v>
      </c>
      <c r="Z26" s="3" t="s">
        <v>190</v>
      </c>
      <c r="AA26" s="3" t="s">
        <v>191</v>
      </c>
      <c r="AB26" s="3" t="s">
        <v>390</v>
      </c>
      <c r="AC26" s="3" t="s">
        <v>110</v>
      </c>
      <c r="AD26" s="3" t="s">
        <v>111</v>
      </c>
      <c r="AE26" s="3" t="s">
        <v>112</v>
      </c>
      <c r="AF26" s="3" t="s">
        <v>113</v>
      </c>
      <c r="AG26" s="3" t="s">
        <v>270</v>
      </c>
      <c r="AH26" s="3" t="s">
        <v>115</v>
      </c>
      <c r="AI26" s="3"/>
      <c r="AJ26" s="3"/>
      <c r="AK26" s="3" t="s">
        <v>116</v>
      </c>
      <c r="AL26" s="10">
        <f>DATE(2025,9,30)+TIME(10,25,4)</f>
        <v>45930.434074074074</v>
      </c>
    </row>
    <row r="27" spans="1:38" ht="31" x14ac:dyDescent="0.35">
      <c r="A27" s="10">
        <f>DATE(2025,10,16)+TIME(9,3,17)</f>
        <v>45946.377280092594</v>
      </c>
      <c r="B27" s="3" t="s">
        <v>391</v>
      </c>
      <c r="C27" s="3" t="s">
        <v>392</v>
      </c>
      <c r="D27" s="3" t="s">
        <v>393</v>
      </c>
      <c r="E27" s="3" t="s">
        <v>42</v>
      </c>
      <c r="F27" s="3" t="s">
        <v>95</v>
      </c>
      <c r="G27" s="3" t="s">
        <v>54</v>
      </c>
      <c r="H27" s="3" t="s">
        <v>96</v>
      </c>
      <c r="I27" s="11">
        <f>DATE(2025,11,13)</f>
        <v>45974</v>
      </c>
      <c r="J27" s="11">
        <f>DATE(2025,11,16)</f>
        <v>45977</v>
      </c>
      <c r="K27" s="3"/>
      <c r="L27" s="3"/>
      <c r="M27" s="3" t="s">
        <v>98</v>
      </c>
      <c r="N27" s="3" t="s">
        <v>99</v>
      </c>
      <c r="O27" s="3"/>
      <c r="P27" s="3"/>
      <c r="Q27" s="3"/>
      <c r="R27" s="3"/>
      <c r="S27" s="3" t="s">
        <v>394</v>
      </c>
      <c r="T27" s="3" t="s">
        <v>395</v>
      </c>
      <c r="U27" s="3" t="s">
        <v>396</v>
      </c>
      <c r="V27" s="12" t="s">
        <v>397</v>
      </c>
      <c r="W27" s="3" t="s">
        <v>398</v>
      </c>
      <c r="X27" s="3" t="s">
        <v>399</v>
      </c>
      <c r="Y27" s="3" t="s">
        <v>310</v>
      </c>
      <c r="Z27" s="3" t="s">
        <v>245</v>
      </c>
      <c r="AA27" s="3" t="s">
        <v>246</v>
      </c>
      <c r="AB27" s="3" t="s">
        <v>400</v>
      </c>
      <c r="AC27" s="3" t="s">
        <v>110</v>
      </c>
      <c r="AD27" s="3" t="s">
        <v>355</v>
      </c>
      <c r="AE27" s="3" t="s">
        <v>112</v>
      </c>
      <c r="AF27" s="3" t="s">
        <v>113</v>
      </c>
      <c r="AG27" s="3" t="s">
        <v>270</v>
      </c>
      <c r="AH27" s="3" t="s">
        <v>115</v>
      </c>
      <c r="AI27" s="3" t="s">
        <v>166</v>
      </c>
      <c r="AJ27" s="3" t="s">
        <v>167</v>
      </c>
      <c r="AK27" s="3" t="s">
        <v>401</v>
      </c>
      <c r="AL27" s="10">
        <f>DATE(2025,10,17)+TIME(9,18,0)</f>
        <v>45947.387499999997</v>
      </c>
    </row>
    <row r="28" spans="1:38" ht="15.5" x14ac:dyDescent="0.35">
      <c r="A28" s="13">
        <f>DATE(2025,11,8)+TIME(12,51,1)</f>
        <v>45969.535428240742</v>
      </c>
      <c r="B28" s="5" t="s">
        <v>402</v>
      </c>
      <c r="C28" s="5" t="s">
        <v>403</v>
      </c>
      <c r="D28" s="5" t="s">
        <v>404</v>
      </c>
      <c r="E28" s="5"/>
      <c r="F28" s="5"/>
      <c r="G28" s="5" t="s">
        <v>54</v>
      </c>
      <c r="H28" s="5" t="s">
        <v>96</v>
      </c>
      <c r="I28" s="14">
        <f>DATE(2025,11,13)</f>
        <v>45974</v>
      </c>
      <c r="J28" s="14">
        <f>DATE(2025,11,16)</f>
        <v>45977</v>
      </c>
      <c r="K28" s="5"/>
      <c r="L28" s="5"/>
      <c r="M28" s="5"/>
      <c r="N28" s="5"/>
      <c r="O28" s="5"/>
      <c r="P28" s="5"/>
      <c r="Q28" s="5"/>
      <c r="R28" s="5"/>
      <c r="S28" s="5"/>
      <c r="T28" s="5"/>
      <c r="U28" s="5"/>
      <c r="V28" s="15" t="s">
        <v>405</v>
      </c>
      <c r="W28" s="5"/>
      <c r="X28" s="5"/>
      <c r="Y28" s="5"/>
      <c r="Z28" s="5"/>
      <c r="AA28" s="5"/>
      <c r="AB28" s="5"/>
      <c r="AC28" s="5"/>
      <c r="AD28" s="5"/>
      <c r="AE28" s="5"/>
      <c r="AF28" s="5"/>
      <c r="AG28" s="5"/>
      <c r="AH28" s="5" t="s">
        <v>115</v>
      </c>
      <c r="AI28" s="5"/>
      <c r="AJ28" s="5"/>
      <c r="AK28" s="5" t="s">
        <v>342</v>
      </c>
      <c r="AL28" s="13">
        <f>DATE(2025,11,8)+TIME(12,51,1)</f>
        <v>45969.535428240742</v>
      </c>
    </row>
    <row r="29" spans="1:38" ht="62" x14ac:dyDescent="0.35">
      <c r="A29" s="13">
        <f>DATE(2025,10,5)+TIME(19,10,17)</f>
        <v>45935.798807870371</v>
      </c>
      <c r="B29" s="5" t="s">
        <v>406</v>
      </c>
      <c r="C29" s="5" t="s">
        <v>407</v>
      </c>
      <c r="D29" s="5" t="s">
        <v>408</v>
      </c>
      <c r="E29" s="5" t="s">
        <v>45</v>
      </c>
      <c r="F29" s="5" t="s">
        <v>95</v>
      </c>
      <c r="G29" s="5" t="s">
        <v>54</v>
      </c>
      <c r="H29" s="5" t="s">
        <v>96</v>
      </c>
      <c r="I29" s="14">
        <f>DATE(2025,11,13)</f>
        <v>45974</v>
      </c>
      <c r="J29" s="14">
        <f>DATE(2025,11,17)</f>
        <v>45978</v>
      </c>
      <c r="K29" s="5"/>
      <c r="L29" s="5"/>
      <c r="M29" s="5" t="s">
        <v>98</v>
      </c>
      <c r="N29" s="5" t="s">
        <v>136</v>
      </c>
      <c r="O29" s="5" t="s">
        <v>409</v>
      </c>
      <c r="P29" s="5" t="s">
        <v>410</v>
      </c>
      <c r="Q29" s="5" t="s">
        <v>408</v>
      </c>
      <c r="R29" s="5"/>
      <c r="S29" s="5" t="s">
        <v>411</v>
      </c>
      <c r="T29" s="5" t="s">
        <v>412</v>
      </c>
      <c r="U29" s="5" t="s">
        <v>413</v>
      </c>
      <c r="V29" s="15" t="s">
        <v>414</v>
      </c>
      <c r="W29" s="5" t="s">
        <v>415</v>
      </c>
      <c r="X29" s="5" t="s">
        <v>415</v>
      </c>
      <c r="Y29" s="5" t="s">
        <v>416</v>
      </c>
      <c r="Z29" s="5" t="s">
        <v>417</v>
      </c>
      <c r="AA29" s="5" t="s">
        <v>418</v>
      </c>
      <c r="AB29" s="5" t="s">
        <v>419</v>
      </c>
      <c r="AC29" s="5" t="s">
        <v>193</v>
      </c>
      <c r="AD29" s="5" t="s">
        <v>111</v>
      </c>
      <c r="AE29" s="5" t="s">
        <v>112</v>
      </c>
      <c r="AF29" s="5" t="s">
        <v>113</v>
      </c>
      <c r="AG29" s="5" t="s">
        <v>165</v>
      </c>
      <c r="AH29" s="5" t="s">
        <v>115</v>
      </c>
      <c r="AI29" s="5"/>
      <c r="AJ29" s="5"/>
      <c r="AK29" s="5" t="s">
        <v>116</v>
      </c>
      <c r="AL29" s="13">
        <f>DATE(2025,10,5)+TIME(19,10,17)</f>
        <v>45935.798807870371</v>
      </c>
    </row>
    <row r="30" spans="1:38" ht="31" x14ac:dyDescent="0.35">
      <c r="A30" s="13">
        <f>DATE(2025,10,24)+TIME(15,13,26)</f>
        <v>45954.634328703702</v>
      </c>
      <c r="B30" s="5" t="s">
        <v>420</v>
      </c>
      <c r="C30" s="5" t="s">
        <v>421</v>
      </c>
      <c r="D30" s="5" t="s">
        <v>422</v>
      </c>
      <c r="E30" s="5" t="s">
        <v>38</v>
      </c>
      <c r="F30" s="5" t="s">
        <v>423</v>
      </c>
      <c r="G30" s="5" t="s">
        <v>54</v>
      </c>
      <c r="H30" s="5" t="s">
        <v>96</v>
      </c>
      <c r="I30" s="14">
        <f>DATE(2025,11,12)</f>
        <v>45973</v>
      </c>
      <c r="J30" s="14">
        <f>DATE(2025,11,16)</f>
        <v>45977</v>
      </c>
      <c r="K30" s="5"/>
      <c r="L30" s="5" t="s">
        <v>98</v>
      </c>
      <c r="M30" s="5"/>
      <c r="N30" s="5" t="s">
        <v>99</v>
      </c>
      <c r="O30" s="5"/>
      <c r="P30" s="5"/>
      <c r="Q30" s="5"/>
      <c r="R30" s="5" t="s">
        <v>424</v>
      </c>
      <c r="S30" s="5" t="s">
        <v>425</v>
      </c>
      <c r="T30" s="5" t="s">
        <v>426</v>
      </c>
      <c r="U30" s="5" t="s">
        <v>427</v>
      </c>
      <c r="V30" s="15" t="s">
        <v>428</v>
      </c>
      <c r="W30" s="5" t="s">
        <v>429</v>
      </c>
      <c r="X30" s="5" t="s">
        <v>429</v>
      </c>
      <c r="Y30" s="5" t="s">
        <v>299</v>
      </c>
      <c r="Z30" s="5" t="s">
        <v>232</v>
      </c>
      <c r="AA30" s="5" t="s">
        <v>233</v>
      </c>
      <c r="AB30" s="5" t="s">
        <v>430</v>
      </c>
      <c r="AC30" s="5" t="s">
        <v>221</v>
      </c>
      <c r="AD30" s="5" t="s">
        <v>431</v>
      </c>
      <c r="AE30" s="5" t="s">
        <v>432</v>
      </c>
      <c r="AF30" s="5" t="s">
        <v>291</v>
      </c>
      <c r="AG30" s="5" t="s">
        <v>114</v>
      </c>
      <c r="AH30" s="5" t="s">
        <v>115</v>
      </c>
      <c r="AI30" s="5"/>
      <c r="AJ30" s="5" t="s">
        <v>167</v>
      </c>
      <c r="AK30" s="5" t="s">
        <v>116</v>
      </c>
      <c r="AL30" s="13">
        <f>DATE(2025,10,24)+TIME(15,13,26)</f>
        <v>45954.634328703702</v>
      </c>
    </row>
    <row r="31" spans="1:38" ht="31" x14ac:dyDescent="0.35">
      <c r="A31" s="10">
        <f>DATE(2025,9,29)+TIME(20,20,48)</f>
        <v>45929.847777777781</v>
      </c>
      <c r="B31" s="3" t="s">
        <v>379</v>
      </c>
      <c r="C31" s="3" t="s">
        <v>433</v>
      </c>
      <c r="D31" s="3" t="s">
        <v>434</v>
      </c>
      <c r="E31" s="3" t="s">
        <v>41</v>
      </c>
      <c r="F31" s="3" t="s">
        <v>95</v>
      </c>
      <c r="G31" s="3" t="s">
        <v>54</v>
      </c>
      <c r="H31" s="3" t="s">
        <v>96</v>
      </c>
      <c r="I31" s="11">
        <f>DATE(2025,11,13)</f>
        <v>45974</v>
      </c>
      <c r="J31" s="11">
        <f>DATE(2025,11,16)</f>
        <v>45977</v>
      </c>
      <c r="K31" s="3" t="s">
        <v>435</v>
      </c>
      <c r="L31" s="3" t="s">
        <v>436</v>
      </c>
      <c r="M31" s="3" t="s">
        <v>98</v>
      </c>
      <c r="N31" s="3" t="s">
        <v>99</v>
      </c>
      <c r="O31" s="3"/>
      <c r="P31" s="3"/>
      <c r="Q31" s="3"/>
      <c r="R31" s="3"/>
      <c r="S31" s="3" t="s">
        <v>437</v>
      </c>
      <c r="T31" s="3" t="s">
        <v>438</v>
      </c>
      <c r="U31" s="3" t="s">
        <v>439</v>
      </c>
      <c r="V31" s="12" t="s">
        <v>440</v>
      </c>
      <c r="W31" s="3" t="s">
        <v>441</v>
      </c>
      <c r="X31" s="3" t="s">
        <v>441</v>
      </c>
      <c r="Y31" s="3" t="s">
        <v>442</v>
      </c>
      <c r="Z31" s="3" t="s">
        <v>162</v>
      </c>
      <c r="AA31" s="3" t="s">
        <v>163</v>
      </c>
      <c r="AB31" s="3" t="s">
        <v>443</v>
      </c>
      <c r="AC31" s="3" t="s">
        <v>110</v>
      </c>
      <c r="AD31" s="3" t="s">
        <v>444</v>
      </c>
      <c r="AE31" s="3" t="s">
        <v>112</v>
      </c>
      <c r="AF31" s="3" t="s">
        <v>132</v>
      </c>
      <c r="AG31" s="3" t="s">
        <v>114</v>
      </c>
      <c r="AH31" s="3" t="s">
        <v>115</v>
      </c>
      <c r="AI31" s="3"/>
      <c r="AJ31" s="3" t="s">
        <v>167</v>
      </c>
      <c r="AK31" s="3" t="s">
        <v>116</v>
      </c>
      <c r="AL31" s="10">
        <f>DATE(2025,9,29)+TIME(20,20,48)</f>
        <v>45929.847777777781</v>
      </c>
    </row>
    <row r="32" spans="1:38" ht="31" x14ac:dyDescent="0.35">
      <c r="A32" s="10">
        <f>DATE(2025,9,29)+TIME(16,56,41)</f>
        <v>45929.706030092595</v>
      </c>
      <c r="B32" s="3" t="s">
        <v>445</v>
      </c>
      <c r="C32" s="3" t="s">
        <v>446</v>
      </c>
      <c r="D32" s="3" t="s">
        <v>447</v>
      </c>
      <c r="E32" s="3" t="s">
        <v>46</v>
      </c>
      <c r="F32" s="3" t="s">
        <v>95</v>
      </c>
      <c r="G32" s="3" t="s">
        <v>54</v>
      </c>
      <c r="H32" s="3" t="s">
        <v>96</v>
      </c>
      <c r="I32" s="11">
        <f>DATE(2025,11,13)</f>
        <v>45974</v>
      </c>
      <c r="J32" s="11">
        <f>DATE(2025,11,16)</f>
        <v>45977</v>
      </c>
      <c r="K32" s="3"/>
      <c r="L32" s="3"/>
      <c r="M32" s="3" t="s">
        <v>98</v>
      </c>
      <c r="N32" s="3" t="s">
        <v>99</v>
      </c>
      <c r="O32" s="3"/>
      <c r="P32" s="3"/>
      <c r="Q32" s="3"/>
      <c r="R32" s="3"/>
      <c r="S32" s="3" t="s">
        <v>448</v>
      </c>
      <c r="T32" s="3" t="s">
        <v>449</v>
      </c>
      <c r="U32" s="3" t="s">
        <v>450</v>
      </c>
      <c r="V32" s="12" t="s">
        <v>451</v>
      </c>
      <c r="W32" s="3" t="s">
        <v>452</v>
      </c>
      <c r="X32" s="3" t="s">
        <v>452</v>
      </c>
      <c r="Y32" s="3" t="s">
        <v>453</v>
      </c>
      <c r="Z32" s="3" t="s">
        <v>324</v>
      </c>
      <c r="AA32" s="3" t="s">
        <v>325</v>
      </c>
      <c r="AB32" s="3" t="s">
        <v>454</v>
      </c>
      <c r="AC32" s="3" t="s">
        <v>193</v>
      </c>
      <c r="AD32" s="3" t="s">
        <v>111</v>
      </c>
      <c r="AE32" s="3" t="s">
        <v>112</v>
      </c>
      <c r="AF32" s="3" t="s">
        <v>113</v>
      </c>
      <c r="AG32" s="3" t="s">
        <v>270</v>
      </c>
      <c r="AH32" s="3" t="s">
        <v>115</v>
      </c>
      <c r="AI32" s="3"/>
      <c r="AJ32" s="3"/>
      <c r="AK32" s="3" t="s">
        <v>116</v>
      </c>
      <c r="AL32" s="10">
        <f>DATE(2025,9,29)+TIME(16,56,41)</f>
        <v>45929.706030092595</v>
      </c>
    </row>
    <row r="33" spans="1:38" ht="62" x14ac:dyDescent="0.35">
      <c r="A33" s="13">
        <f>DATE(2025,10,3)+TIME(2,8,25)</f>
        <v>45933.089178240742</v>
      </c>
      <c r="B33" s="5" t="s">
        <v>455</v>
      </c>
      <c r="C33" s="5" t="s">
        <v>456</v>
      </c>
      <c r="D33" s="5" t="s">
        <v>457</v>
      </c>
      <c r="E33" s="5" t="s">
        <v>32</v>
      </c>
      <c r="F33" s="5" t="s">
        <v>95</v>
      </c>
      <c r="G33" s="5" t="s">
        <v>54</v>
      </c>
      <c r="H33" s="5" t="s">
        <v>96</v>
      </c>
      <c r="I33" s="14">
        <f>DATE(2025,11,13)</f>
        <v>45974</v>
      </c>
      <c r="J33" s="14">
        <f>DATE(2025,11,16)</f>
        <v>45977</v>
      </c>
      <c r="K33" s="5"/>
      <c r="L33" s="5"/>
      <c r="M33" s="5" t="s">
        <v>98</v>
      </c>
      <c r="N33" s="5" t="s">
        <v>136</v>
      </c>
      <c r="O33" s="5" t="s">
        <v>458</v>
      </c>
      <c r="P33" s="5" t="s">
        <v>459</v>
      </c>
      <c r="Q33" s="5" t="s">
        <v>460</v>
      </c>
      <c r="R33" s="5"/>
      <c r="S33" s="5" t="s">
        <v>461</v>
      </c>
      <c r="T33" s="5" t="s">
        <v>462</v>
      </c>
      <c r="U33" s="5" t="s">
        <v>463</v>
      </c>
      <c r="V33" s="15" t="s">
        <v>464</v>
      </c>
      <c r="W33" s="5" t="s">
        <v>465</v>
      </c>
      <c r="X33" s="5" t="s">
        <v>465</v>
      </c>
      <c r="Y33" s="5" t="s">
        <v>466</v>
      </c>
      <c r="Z33" s="5" t="s">
        <v>280</v>
      </c>
      <c r="AA33" s="5" t="s">
        <v>281</v>
      </c>
      <c r="AB33" s="5" t="s">
        <v>467</v>
      </c>
      <c r="AC33" s="5" t="s">
        <v>110</v>
      </c>
      <c r="AD33" s="5"/>
      <c r="AE33" s="5" t="s">
        <v>112</v>
      </c>
      <c r="AF33" s="5" t="s">
        <v>132</v>
      </c>
      <c r="AG33" s="5" t="s">
        <v>165</v>
      </c>
      <c r="AH33" s="5" t="s">
        <v>115</v>
      </c>
      <c r="AI33" s="5"/>
      <c r="AJ33" s="5"/>
      <c r="AK33" s="5" t="s">
        <v>116</v>
      </c>
      <c r="AL33" s="13">
        <f>DATE(2025,10,3)+TIME(2,8,25)</f>
        <v>45933.089178240742</v>
      </c>
    </row>
    <row r="34" spans="1:38" ht="31" x14ac:dyDescent="0.35">
      <c r="A34" s="10">
        <f>DATE(2025,9,29)+TIME(17,10,26)</f>
        <v>45929.715578703705</v>
      </c>
      <c r="B34" s="3" t="s">
        <v>468</v>
      </c>
      <c r="C34" s="3" t="s">
        <v>469</v>
      </c>
      <c r="D34" s="3" t="s">
        <v>470</v>
      </c>
      <c r="E34" s="3" t="s">
        <v>41</v>
      </c>
      <c r="F34" s="3" t="s">
        <v>95</v>
      </c>
      <c r="G34" s="3" t="s">
        <v>54</v>
      </c>
      <c r="H34" s="3" t="s">
        <v>96</v>
      </c>
      <c r="I34" s="11">
        <f>DATE(2025,11,13)</f>
        <v>45974</v>
      </c>
      <c r="J34" s="11">
        <f>DATE(2025,11,17)</f>
        <v>45978</v>
      </c>
      <c r="K34" s="3"/>
      <c r="L34" s="3" t="s">
        <v>471</v>
      </c>
      <c r="M34" s="3" t="s">
        <v>98</v>
      </c>
      <c r="N34" s="3" t="s">
        <v>99</v>
      </c>
      <c r="O34" s="3"/>
      <c r="P34" s="3"/>
      <c r="Q34" s="3"/>
      <c r="R34" s="3"/>
      <c r="S34" s="3" t="s">
        <v>472</v>
      </c>
      <c r="T34" s="3" t="s">
        <v>473</v>
      </c>
      <c r="U34" s="3" t="s">
        <v>472</v>
      </c>
      <c r="V34" s="12" t="s">
        <v>474</v>
      </c>
      <c r="W34" s="3" t="s">
        <v>475</v>
      </c>
      <c r="X34" s="3" t="s">
        <v>475</v>
      </c>
      <c r="Y34" s="3" t="s">
        <v>476</v>
      </c>
      <c r="Z34" s="3" t="s">
        <v>162</v>
      </c>
      <c r="AA34" s="3" t="s">
        <v>163</v>
      </c>
      <c r="AB34" s="3" t="s">
        <v>477</v>
      </c>
      <c r="AC34" s="3" t="s">
        <v>221</v>
      </c>
      <c r="AD34" s="3" t="s">
        <v>111</v>
      </c>
      <c r="AE34" s="3" t="s">
        <v>112</v>
      </c>
      <c r="AF34" s="3" t="s">
        <v>313</v>
      </c>
      <c r="AG34" s="3" t="s">
        <v>151</v>
      </c>
      <c r="AH34" s="3" t="s">
        <v>115</v>
      </c>
      <c r="AI34" s="3"/>
      <c r="AJ34" s="3"/>
      <c r="AK34" s="3" t="s">
        <v>116</v>
      </c>
      <c r="AL34" s="10">
        <f>DATE(2025,9,29)+TIME(17,10,26)</f>
        <v>45929.715578703705</v>
      </c>
    </row>
    <row r="35" spans="1:38" ht="31" x14ac:dyDescent="0.35">
      <c r="A35" s="13">
        <f>DATE(2025,11,5)+TIME(16,30,25)</f>
        <v>45966.687789351854</v>
      </c>
      <c r="B35" s="5" t="s">
        <v>478</v>
      </c>
      <c r="C35" s="5" t="s">
        <v>479</v>
      </c>
      <c r="D35" s="5" t="s">
        <v>480</v>
      </c>
      <c r="E35" s="5" t="s">
        <v>38</v>
      </c>
      <c r="F35" s="5" t="s">
        <v>481</v>
      </c>
      <c r="G35" s="5" t="s">
        <v>54</v>
      </c>
      <c r="H35" s="5" t="s">
        <v>96</v>
      </c>
      <c r="I35" s="14">
        <f>DATE(2025,11,13)</f>
        <v>45974</v>
      </c>
      <c r="J35" s="14">
        <f>DATE(2025,11,16)</f>
        <v>45977</v>
      </c>
      <c r="K35" s="5"/>
      <c r="L35" s="5"/>
      <c r="M35" s="5"/>
      <c r="N35" s="5" t="s">
        <v>99</v>
      </c>
      <c r="O35" s="5"/>
      <c r="P35" s="5"/>
      <c r="Q35" s="5"/>
      <c r="R35" s="5" t="s">
        <v>482</v>
      </c>
      <c r="S35" s="5" t="s">
        <v>483</v>
      </c>
      <c r="T35" s="5"/>
      <c r="U35" s="5"/>
      <c r="V35" s="15" t="s">
        <v>484</v>
      </c>
      <c r="W35" s="5"/>
      <c r="X35" s="5"/>
      <c r="Y35" s="5"/>
      <c r="Z35" s="5"/>
      <c r="AA35" s="5"/>
      <c r="AB35" s="5"/>
      <c r="AC35" s="5" t="s">
        <v>485</v>
      </c>
      <c r="AD35" s="5" t="s">
        <v>222</v>
      </c>
      <c r="AE35" s="5" t="s">
        <v>112</v>
      </c>
      <c r="AF35" s="5" t="s">
        <v>486</v>
      </c>
      <c r="AG35" s="5" t="s">
        <v>151</v>
      </c>
      <c r="AH35" s="5" t="s">
        <v>115</v>
      </c>
      <c r="AI35" s="5"/>
      <c r="AJ35" s="5"/>
      <c r="AK35" s="5" t="s">
        <v>342</v>
      </c>
      <c r="AL35" s="13">
        <f>DATE(2025,11,5)+TIME(16,30,25)</f>
        <v>45966.687789351854</v>
      </c>
    </row>
    <row r="36" spans="1:38" ht="62" x14ac:dyDescent="0.35">
      <c r="A36" s="13">
        <f>DATE(2025,9,29)+TIME(20,24,3)</f>
        <v>45929.850034722222</v>
      </c>
      <c r="B36" s="5" t="s">
        <v>487</v>
      </c>
      <c r="C36" s="5" t="s">
        <v>488</v>
      </c>
      <c r="D36" s="5" t="s">
        <v>489</v>
      </c>
      <c r="E36" s="5" t="s">
        <v>45</v>
      </c>
      <c r="F36" s="5" t="s">
        <v>95</v>
      </c>
      <c r="G36" s="5" t="s">
        <v>54</v>
      </c>
      <c r="H36" s="5" t="s">
        <v>96</v>
      </c>
      <c r="I36" s="14">
        <f>DATE(2025,11,13)</f>
        <v>45974</v>
      </c>
      <c r="J36" s="14">
        <f>DATE(2025,11,17)</f>
        <v>45978</v>
      </c>
      <c r="K36" s="5"/>
      <c r="L36" s="5"/>
      <c r="M36" s="5" t="s">
        <v>98</v>
      </c>
      <c r="N36" s="5" t="s">
        <v>136</v>
      </c>
      <c r="O36" s="5" t="s">
        <v>409</v>
      </c>
      <c r="P36" s="5" t="s">
        <v>490</v>
      </c>
      <c r="Q36" s="5" t="s">
        <v>489</v>
      </c>
      <c r="R36" s="5"/>
      <c r="S36" s="5" t="s">
        <v>491</v>
      </c>
      <c r="T36" s="5" t="s">
        <v>492</v>
      </c>
      <c r="U36" s="5" t="s">
        <v>493</v>
      </c>
      <c r="V36" s="15" t="s">
        <v>494</v>
      </c>
      <c r="W36" s="5" t="s">
        <v>495</v>
      </c>
      <c r="X36" s="5" t="s">
        <v>495</v>
      </c>
      <c r="Y36" s="5" t="s">
        <v>496</v>
      </c>
      <c r="Z36" s="5" t="s">
        <v>497</v>
      </c>
      <c r="AA36" s="5" t="s">
        <v>498</v>
      </c>
      <c r="AB36" s="5" t="s">
        <v>499</v>
      </c>
      <c r="AC36" s="5" t="s">
        <v>110</v>
      </c>
      <c r="AD36" s="5" t="s">
        <v>111</v>
      </c>
      <c r="AE36" s="5" t="s">
        <v>112</v>
      </c>
      <c r="AF36" s="5" t="s">
        <v>249</v>
      </c>
      <c r="AG36" s="5" t="s">
        <v>500</v>
      </c>
      <c r="AH36" s="5" t="s">
        <v>115</v>
      </c>
      <c r="AI36" s="5"/>
      <c r="AJ36" s="5" t="s">
        <v>167</v>
      </c>
      <c r="AK36" s="5" t="s">
        <v>501</v>
      </c>
      <c r="AL36" s="13">
        <f>DATE(2025,9,29)+TIME(20,24,3)</f>
        <v>45929.850034722222</v>
      </c>
    </row>
    <row r="37" spans="1:38" ht="31" x14ac:dyDescent="0.35">
      <c r="A37" s="13">
        <f>DATE(2025,10,30)+TIME(19,50,38)</f>
        <v>45960.826828703706</v>
      </c>
      <c r="B37" s="5" t="s">
        <v>502</v>
      </c>
      <c r="C37" s="5" t="s">
        <v>503</v>
      </c>
      <c r="D37" s="5" t="s">
        <v>504</v>
      </c>
      <c r="E37" s="5" t="s">
        <v>38</v>
      </c>
      <c r="F37" s="5" t="s">
        <v>95</v>
      </c>
      <c r="G37" s="5" t="s">
        <v>54</v>
      </c>
      <c r="H37" s="5" t="s">
        <v>96</v>
      </c>
      <c r="I37" s="14">
        <f>DATE(2025,11,13)</f>
        <v>45974</v>
      </c>
      <c r="J37" s="14">
        <f>DATE(2025,11,16)</f>
        <v>45977</v>
      </c>
      <c r="K37" s="5"/>
      <c r="L37" s="5"/>
      <c r="M37" s="5" t="s">
        <v>98</v>
      </c>
      <c r="N37" s="5" t="s">
        <v>99</v>
      </c>
      <c r="O37" s="5"/>
      <c r="P37" s="5"/>
      <c r="Q37" s="5"/>
      <c r="R37" s="5"/>
      <c r="S37" s="5" t="s">
        <v>505</v>
      </c>
      <c r="T37" s="5" t="s">
        <v>506</v>
      </c>
      <c r="U37" s="5" t="s">
        <v>507</v>
      </c>
      <c r="V37" s="15" t="s">
        <v>508</v>
      </c>
      <c r="W37" s="5" t="s">
        <v>509</v>
      </c>
      <c r="X37" s="5" t="s">
        <v>509</v>
      </c>
      <c r="Y37" s="5" t="s">
        <v>299</v>
      </c>
      <c r="Z37" s="5" t="s">
        <v>232</v>
      </c>
      <c r="AA37" s="5" t="s">
        <v>233</v>
      </c>
      <c r="AB37" s="5" t="s">
        <v>510</v>
      </c>
      <c r="AC37" s="5" t="s">
        <v>193</v>
      </c>
      <c r="AD37" s="5" t="s">
        <v>111</v>
      </c>
      <c r="AE37" s="5" t="s">
        <v>112</v>
      </c>
      <c r="AF37" s="5" t="s">
        <v>291</v>
      </c>
      <c r="AG37" s="5" t="s">
        <v>151</v>
      </c>
      <c r="AH37" s="5" t="s">
        <v>115</v>
      </c>
      <c r="AI37" s="5"/>
      <c r="AJ37" s="5"/>
      <c r="AK37" s="5" t="s">
        <v>116</v>
      </c>
      <c r="AL37" s="13">
        <f>DATE(2025,10,30)+TIME(19,50,38)</f>
        <v>45960.826828703706</v>
      </c>
    </row>
    <row r="38" spans="1:38" ht="62" x14ac:dyDescent="0.35">
      <c r="A38" s="10">
        <f>DATE(2025,10,6)+TIME(8,56,51)</f>
        <v>45936.372812499998</v>
      </c>
      <c r="B38" s="3" t="s">
        <v>511</v>
      </c>
      <c r="C38" s="3" t="s">
        <v>512</v>
      </c>
      <c r="D38" s="3" t="s">
        <v>513</v>
      </c>
      <c r="E38" s="3" t="s">
        <v>32</v>
      </c>
      <c r="F38" s="3" t="s">
        <v>95</v>
      </c>
      <c r="G38" s="3" t="s">
        <v>54</v>
      </c>
      <c r="H38" s="3" t="s">
        <v>96</v>
      </c>
      <c r="I38" s="11">
        <f>DATE(2025,11,13)</f>
        <v>45974</v>
      </c>
      <c r="J38" s="11">
        <f>DATE(2025,11,16)</f>
        <v>45977</v>
      </c>
      <c r="K38" s="3"/>
      <c r="L38" s="3" t="s">
        <v>514</v>
      </c>
      <c r="M38" s="3"/>
      <c r="N38" s="3" t="s">
        <v>136</v>
      </c>
      <c r="O38" s="3" t="s">
        <v>458</v>
      </c>
      <c r="P38" s="3" t="s">
        <v>459</v>
      </c>
      <c r="Q38" s="3" t="s">
        <v>460</v>
      </c>
      <c r="R38" s="3"/>
      <c r="S38" s="3" t="s">
        <v>515</v>
      </c>
      <c r="T38" s="3" t="s">
        <v>516</v>
      </c>
      <c r="U38" s="3" t="s">
        <v>517</v>
      </c>
      <c r="V38" s="12" t="s">
        <v>518</v>
      </c>
      <c r="W38" s="3" t="s">
        <v>519</v>
      </c>
      <c r="X38" s="3" t="s">
        <v>520</v>
      </c>
      <c r="Y38" s="3" t="s">
        <v>521</v>
      </c>
      <c r="Z38" s="3" t="s">
        <v>280</v>
      </c>
      <c r="AA38" s="3" t="s">
        <v>281</v>
      </c>
      <c r="AB38" s="3" t="s">
        <v>522</v>
      </c>
      <c r="AC38" s="3" t="s">
        <v>150</v>
      </c>
      <c r="AD38" s="3" t="s">
        <v>111</v>
      </c>
      <c r="AE38" s="3" t="s">
        <v>112</v>
      </c>
      <c r="AF38" s="3" t="s">
        <v>291</v>
      </c>
      <c r="AG38" s="3" t="s">
        <v>165</v>
      </c>
      <c r="AH38" s="3" t="s">
        <v>115</v>
      </c>
      <c r="AI38" s="3"/>
      <c r="AJ38" s="3"/>
      <c r="AK38" s="3" t="s">
        <v>116</v>
      </c>
      <c r="AL38" s="10">
        <f>DATE(2025,10,6)+TIME(8,56,51)</f>
        <v>45936.372812499998</v>
      </c>
    </row>
    <row r="39" spans="1:38" ht="31" x14ac:dyDescent="0.35">
      <c r="A39" s="13">
        <f>DATE(2025,9,30)+TIME(10,57,55)</f>
        <v>45930.456886574073</v>
      </c>
      <c r="B39" s="5" t="s">
        <v>523</v>
      </c>
      <c r="C39" s="5" t="s">
        <v>524</v>
      </c>
      <c r="D39" s="5" t="s">
        <v>525</v>
      </c>
      <c r="E39" s="5" t="s">
        <v>38</v>
      </c>
      <c r="F39" s="5" t="s">
        <v>95</v>
      </c>
      <c r="G39" s="5" t="s">
        <v>54</v>
      </c>
      <c r="H39" s="5" t="s">
        <v>96</v>
      </c>
      <c r="I39" s="14">
        <f>DATE(2025,11,13)</f>
        <v>45974</v>
      </c>
      <c r="J39" s="14">
        <f>DATE(2025,11,16)</f>
        <v>45977</v>
      </c>
      <c r="K39" s="5"/>
      <c r="L39" s="5"/>
      <c r="M39" s="5" t="s">
        <v>98</v>
      </c>
      <c r="N39" s="5" t="s">
        <v>99</v>
      </c>
      <c r="O39" s="5"/>
      <c r="P39" s="5"/>
      <c r="Q39" s="5"/>
      <c r="R39" s="5"/>
      <c r="S39" s="5" t="s">
        <v>526</v>
      </c>
      <c r="T39" s="5" t="s">
        <v>527</v>
      </c>
      <c r="U39" s="5" t="s">
        <v>528</v>
      </c>
      <c r="V39" s="15" t="s">
        <v>529</v>
      </c>
      <c r="W39" s="5" t="s">
        <v>530</v>
      </c>
      <c r="X39" s="5" t="s">
        <v>530</v>
      </c>
      <c r="Y39" s="5" t="s">
        <v>531</v>
      </c>
      <c r="Z39" s="5" t="s">
        <v>232</v>
      </c>
      <c r="AA39" s="5" t="s">
        <v>233</v>
      </c>
      <c r="AB39" s="5" t="s">
        <v>510</v>
      </c>
      <c r="AC39" s="5" t="s">
        <v>110</v>
      </c>
      <c r="AD39" s="5" t="s">
        <v>355</v>
      </c>
      <c r="AE39" s="5" t="s">
        <v>112</v>
      </c>
      <c r="AF39" s="5" t="s">
        <v>132</v>
      </c>
      <c r="AG39" s="5" t="s">
        <v>165</v>
      </c>
      <c r="AH39" s="5" t="s">
        <v>115</v>
      </c>
      <c r="AI39" s="5"/>
      <c r="AJ39" s="5" t="s">
        <v>167</v>
      </c>
      <c r="AK39" s="5" t="s">
        <v>116</v>
      </c>
      <c r="AL39" s="13">
        <f>DATE(2025,9,30)+TIME(10,57,55)</f>
        <v>45930.456886574073</v>
      </c>
    </row>
    <row r="40" spans="1:38" ht="31" x14ac:dyDescent="0.35">
      <c r="A40" s="13">
        <f>DATE(2025,9,30)+TIME(11,31,29)</f>
        <v>45930.480196759258</v>
      </c>
      <c r="B40" s="5" t="s">
        <v>532</v>
      </c>
      <c r="C40" s="5" t="s">
        <v>533</v>
      </c>
      <c r="D40" s="5" t="s">
        <v>534</v>
      </c>
      <c r="E40" s="5" t="s">
        <v>43</v>
      </c>
      <c r="F40" s="5" t="s">
        <v>535</v>
      </c>
      <c r="G40" s="5" t="s">
        <v>54</v>
      </c>
      <c r="H40" s="5" t="s">
        <v>96</v>
      </c>
      <c r="I40" s="14">
        <f>DATE(2025,11,13)</f>
        <v>45974</v>
      </c>
      <c r="J40" s="14">
        <f>DATE(2025,11,17)</f>
        <v>45978</v>
      </c>
      <c r="K40" s="5"/>
      <c r="L40" s="5"/>
      <c r="M40" s="5" t="s">
        <v>98</v>
      </c>
      <c r="N40" s="5" t="s">
        <v>99</v>
      </c>
      <c r="O40" s="5"/>
      <c r="P40" s="5"/>
      <c r="Q40" s="5"/>
      <c r="R40" s="5" t="s">
        <v>536</v>
      </c>
      <c r="S40" s="5" t="s">
        <v>537</v>
      </c>
      <c r="T40" s="5" t="s">
        <v>538</v>
      </c>
      <c r="U40" s="5" t="s">
        <v>539</v>
      </c>
      <c r="V40" s="15" t="s">
        <v>540</v>
      </c>
      <c r="W40" s="5" t="s">
        <v>541</v>
      </c>
      <c r="X40" s="5" t="s">
        <v>541</v>
      </c>
      <c r="Y40" s="5" t="s">
        <v>542</v>
      </c>
      <c r="Z40" s="5" t="s">
        <v>127</v>
      </c>
      <c r="AA40" s="5" t="s">
        <v>128</v>
      </c>
      <c r="AB40" s="5" t="s">
        <v>543</v>
      </c>
      <c r="AC40" s="5" t="s">
        <v>110</v>
      </c>
      <c r="AD40" s="5" t="s">
        <v>544</v>
      </c>
      <c r="AE40" s="5" t="s">
        <v>545</v>
      </c>
      <c r="AF40" s="5" t="s">
        <v>113</v>
      </c>
      <c r="AG40" s="5" t="s">
        <v>270</v>
      </c>
      <c r="AH40" s="5" t="s">
        <v>115</v>
      </c>
      <c r="AI40" s="5"/>
      <c r="AJ40" s="5" t="s">
        <v>167</v>
      </c>
      <c r="AK40" s="5" t="s">
        <v>116</v>
      </c>
      <c r="AL40" s="13">
        <f>DATE(2025,9,30)+TIME(11,31,29)</f>
        <v>45930.480196759258</v>
      </c>
    </row>
    <row r="41" spans="1:38" ht="31" x14ac:dyDescent="0.35">
      <c r="A41" s="13">
        <f>DATE(2025,10,25)+TIME(19,0,20)</f>
        <v>45955.791898148149</v>
      </c>
      <c r="B41" s="5" t="s">
        <v>546</v>
      </c>
      <c r="C41" s="5" t="s">
        <v>547</v>
      </c>
      <c r="D41" s="5" t="s">
        <v>548</v>
      </c>
      <c r="E41" s="5" t="s">
        <v>38</v>
      </c>
      <c r="F41" s="5" t="s">
        <v>95</v>
      </c>
      <c r="G41" s="5" t="s">
        <v>54</v>
      </c>
      <c r="H41" s="5" t="s">
        <v>96</v>
      </c>
      <c r="I41" s="14">
        <f>DATE(2025,11,13)</f>
        <v>45974</v>
      </c>
      <c r="J41" s="14">
        <f>DATE(2025,11,16)</f>
        <v>45977</v>
      </c>
      <c r="K41" s="5"/>
      <c r="L41" s="5" t="s">
        <v>98</v>
      </c>
      <c r="M41" s="5" t="s">
        <v>98</v>
      </c>
      <c r="N41" s="5" t="s">
        <v>99</v>
      </c>
      <c r="O41" s="5"/>
      <c r="P41" s="5"/>
      <c r="Q41" s="5"/>
      <c r="R41" s="5"/>
      <c r="S41" s="5" t="s">
        <v>549</v>
      </c>
      <c r="T41" s="5" t="s">
        <v>550</v>
      </c>
      <c r="U41" s="5" t="s">
        <v>551</v>
      </c>
      <c r="V41" s="15" t="s">
        <v>552</v>
      </c>
      <c r="W41" s="5" t="s">
        <v>553</v>
      </c>
      <c r="X41" s="5" t="s">
        <v>553</v>
      </c>
      <c r="Y41" s="5" t="s">
        <v>299</v>
      </c>
      <c r="Z41" s="5" t="s">
        <v>232</v>
      </c>
      <c r="AA41" s="5" t="s">
        <v>233</v>
      </c>
      <c r="AB41" s="5" t="s">
        <v>554</v>
      </c>
      <c r="AC41" s="5" t="s">
        <v>110</v>
      </c>
      <c r="AD41" s="5" t="s">
        <v>355</v>
      </c>
      <c r="AE41" s="5" t="s">
        <v>112</v>
      </c>
      <c r="AF41" s="5" t="s">
        <v>249</v>
      </c>
      <c r="AG41" s="5" t="s">
        <v>270</v>
      </c>
      <c r="AH41" s="5" t="s">
        <v>115</v>
      </c>
      <c r="AI41" s="5"/>
      <c r="AJ41" s="5"/>
      <c r="AK41" s="5" t="s">
        <v>116</v>
      </c>
      <c r="AL41" s="13">
        <f>DATE(2025,10,25)+TIME(19,0,20)</f>
        <v>45955.791898148149</v>
      </c>
    </row>
    <row r="42" spans="1:38" ht="62" x14ac:dyDescent="0.35">
      <c r="A42" s="10">
        <f>DATE(2025,9,29)+TIME(16,59,36)</f>
        <v>45929.708055555559</v>
      </c>
      <c r="B42" s="3" t="s">
        <v>555</v>
      </c>
      <c r="C42" s="3" t="s">
        <v>556</v>
      </c>
      <c r="D42" s="3" t="s">
        <v>557</v>
      </c>
      <c r="E42" s="3" t="s">
        <v>44</v>
      </c>
      <c r="F42" s="3" t="s">
        <v>95</v>
      </c>
      <c r="G42" s="3" t="s">
        <v>54</v>
      </c>
      <c r="H42" s="3" t="s">
        <v>96</v>
      </c>
      <c r="I42" s="11">
        <f>DATE(2025,11,13)</f>
        <v>45974</v>
      </c>
      <c r="J42" s="11">
        <f>DATE(2025,11,16)</f>
        <v>45977</v>
      </c>
      <c r="K42" s="3"/>
      <c r="L42" s="3"/>
      <c r="M42" s="3" t="s">
        <v>98</v>
      </c>
      <c r="N42" s="3" t="s">
        <v>136</v>
      </c>
      <c r="O42" s="3" t="s">
        <v>382</v>
      </c>
      <c r="P42" s="3" t="s">
        <v>558</v>
      </c>
      <c r="Q42" s="3" t="s">
        <v>557</v>
      </c>
      <c r="R42" s="3"/>
      <c r="S42" s="3" t="s">
        <v>559</v>
      </c>
      <c r="T42" s="3" t="s">
        <v>560</v>
      </c>
      <c r="U42" s="3" t="s">
        <v>561</v>
      </c>
      <c r="V42" s="12" t="s">
        <v>562</v>
      </c>
      <c r="W42" s="3" t="s">
        <v>563</v>
      </c>
      <c r="X42" s="3" t="s">
        <v>563</v>
      </c>
      <c r="Y42" s="3" t="s">
        <v>564</v>
      </c>
      <c r="Z42" s="3" t="s">
        <v>190</v>
      </c>
      <c r="AA42" s="3" t="s">
        <v>191</v>
      </c>
      <c r="AB42" s="3" t="s">
        <v>565</v>
      </c>
      <c r="AC42" s="3" t="s">
        <v>110</v>
      </c>
      <c r="AD42" s="3" t="s">
        <v>111</v>
      </c>
      <c r="AE42" s="3" t="s">
        <v>112</v>
      </c>
      <c r="AF42" s="3" t="s">
        <v>113</v>
      </c>
      <c r="AG42" s="3" t="s">
        <v>270</v>
      </c>
      <c r="AH42" s="3" t="s">
        <v>115</v>
      </c>
      <c r="AI42" s="3"/>
      <c r="AJ42" s="3"/>
      <c r="AK42" s="3" t="s">
        <v>116</v>
      </c>
      <c r="AL42" s="10">
        <f>DATE(2025,9,29)+TIME(16,59,36)</f>
        <v>45929.708055555559</v>
      </c>
    </row>
    <row r="43" spans="1:38" ht="31" x14ac:dyDescent="0.35">
      <c r="A43" s="10">
        <f>DATE(2025,10,26)+TIME(13,11,45)</f>
        <v>45956.549826388888</v>
      </c>
      <c r="B43" s="3" t="s">
        <v>566</v>
      </c>
      <c r="C43" s="3" t="s">
        <v>567</v>
      </c>
      <c r="D43" s="3" t="s">
        <v>568</v>
      </c>
      <c r="E43" s="3" t="s">
        <v>35</v>
      </c>
      <c r="F43" s="3" t="s">
        <v>95</v>
      </c>
      <c r="G43" s="3" t="s">
        <v>54</v>
      </c>
      <c r="H43" s="3" t="s">
        <v>96</v>
      </c>
      <c r="I43" s="11">
        <f>DATE(2025,11,13)</f>
        <v>45974</v>
      </c>
      <c r="J43" s="11">
        <f>DATE(2025,11,16)</f>
        <v>45977</v>
      </c>
      <c r="K43" s="3" t="s">
        <v>569</v>
      </c>
      <c r="L43" s="3"/>
      <c r="M43" s="3" t="s">
        <v>570</v>
      </c>
      <c r="N43" s="3" t="s">
        <v>99</v>
      </c>
      <c r="O43" s="3"/>
      <c r="P43" s="3"/>
      <c r="Q43" s="3"/>
      <c r="R43" s="3"/>
      <c r="S43" s="3" t="s">
        <v>571</v>
      </c>
      <c r="T43" s="3" t="s">
        <v>572</v>
      </c>
      <c r="U43" s="3" t="s">
        <v>573</v>
      </c>
      <c r="V43" s="12" t="s">
        <v>574</v>
      </c>
      <c r="W43" s="3" t="s">
        <v>575</v>
      </c>
      <c r="X43" s="3" t="s">
        <v>575</v>
      </c>
      <c r="Y43" s="3" t="s">
        <v>576</v>
      </c>
      <c r="Z43" s="3" t="s">
        <v>577</v>
      </c>
      <c r="AA43" s="3" t="s">
        <v>578</v>
      </c>
      <c r="AB43" s="3" t="s">
        <v>579</v>
      </c>
      <c r="AC43" s="3" t="s">
        <v>193</v>
      </c>
      <c r="AD43" s="3" t="s">
        <v>111</v>
      </c>
      <c r="AE43" s="3" t="s">
        <v>112</v>
      </c>
      <c r="AF43" s="3" t="s">
        <v>249</v>
      </c>
      <c r="AG43" s="3" t="s">
        <v>270</v>
      </c>
      <c r="AH43" s="3" t="s">
        <v>115</v>
      </c>
      <c r="AI43" s="3" t="s">
        <v>166</v>
      </c>
      <c r="AJ43" s="3" t="s">
        <v>167</v>
      </c>
      <c r="AK43" s="3" t="s">
        <v>116</v>
      </c>
      <c r="AL43" s="10">
        <f>DATE(2025,10,26)+TIME(13,11,45)</f>
        <v>45956.549826388888</v>
      </c>
    </row>
    <row r="44" spans="1:38" ht="62" x14ac:dyDescent="0.35">
      <c r="A44" s="13">
        <f>DATE(2025,9,29)+TIME(17,47,29)</f>
        <v>45929.741307870368</v>
      </c>
      <c r="B44" s="5" t="s">
        <v>580</v>
      </c>
      <c r="C44" s="5" t="s">
        <v>581</v>
      </c>
      <c r="D44" s="5" t="s">
        <v>582</v>
      </c>
      <c r="E44" s="5" t="s">
        <v>45</v>
      </c>
      <c r="F44" s="5" t="s">
        <v>95</v>
      </c>
      <c r="G44" s="5" t="s">
        <v>54</v>
      </c>
      <c r="H44" s="5" t="s">
        <v>96</v>
      </c>
      <c r="I44" s="14">
        <f>DATE(2025,11,13)</f>
        <v>45974</v>
      </c>
      <c r="J44" s="14">
        <f>DATE(2025,11,16)</f>
        <v>45977</v>
      </c>
      <c r="K44" s="5" t="s">
        <v>583</v>
      </c>
      <c r="L44" s="5" t="s">
        <v>584</v>
      </c>
      <c r="M44" s="5" t="s">
        <v>98</v>
      </c>
      <c r="N44" s="5" t="s">
        <v>136</v>
      </c>
      <c r="O44" s="5" t="s">
        <v>409</v>
      </c>
      <c r="P44" s="5" t="s">
        <v>492</v>
      </c>
      <c r="Q44" s="5" t="s">
        <v>582</v>
      </c>
      <c r="R44" s="5"/>
      <c r="S44" s="5" t="s">
        <v>493</v>
      </c>
      <c r="T44" s="5" t="s">
        <v>585</v>
      </c>
      <c r="U44" s="5" t="s">
        <v>586</v>
      </c>
      <c r="V44" s="15" t="s">
        <v>587</v>
      </c>
      <c r="W44" s="5" t="s">
        <v>588</v>
      </c>
      <c r="X44" s="5" t="s">
        <v>588</v>
      </c>
      <c r="Y44" s="5" t="s">
        <v>416</v>
      </c>
      <c r="Z44" s="5" t="s">
        <v>497</v>
      </c>
      <c r="AA44" s="5" t="s">
        <v>498</v>
      </c>
      <c r="AB44" s="5" t="s">
        <v>419</v>
      </c>
      <c r="AC44" s="5" t="s">
        <v>193</v>
      </c>
      <c r="AD44" s="5" t="s">
        <v>111</v>
      </c>
      <c r="AE44" s="5" t="s">
        <v>112</v>
      </c>
      <c r="AF44" s="5" t="s">
        <v>113</v>
      </c>
      <c r="AG44" s="5" t="s">
        <v>270</v>
      </c>
      <c r="AH44" s="5" t="s">
        <v>115</v>
      </c>
      <c r="AI44" s="5"/>
      <c r="AJ44" s="5" t="s">
        <v>167</v>
      </c>
      <c r="AK44" s="5" t="s">
        <v>501</v>
      </c>
      <c r="AL44" s="13">
        <f>DATE(2025,9,29)+TIME(17,47,29)</f>
        <v>45929.741307870368</v>
      </c>
    </row>
    <row r="45" spans="1:38" ht="31" x14ac:dyDescent="0.35">
      <c r="A45" s="13">
        <f>DATE(2025,10,15)+TIME(22,51,58)</f>
        <v>45945.95275462963</v>
      </c>
      <c r="B45" s="5" t="s">
        <v>589</v>
      </c>
      <c r="C45" s="5" t="s">
        <v>590</v>
      </c>
      <c r="D45" s="5" t="s">
        <v>591</v>
      </c>
      <c r="E45" s="5" t="s">
        <v>46</v>
      </c>
      <c r="F45" s="5" t="s">
        <v>95</v>
      </c>
      <c r="G45" s="5" t="s">
        <v>54</v>
      </c>
      <c r="H45" s="5" t="s">
        <v>96</v>
      </c>
      <c r="I45" s="14">
        <f>DATE(2025,11,13)</f>
        <v>45974</v>
      </c>
      <c r="J45" s="14">
        <f>DATE(2025,11,16)</f>
        <v>45977</v>
      </c>
      <c r="K45" s="5"/>
      <c r="L45" s="5"/>
      <c r="M45" s="5" t="s">
        <v>98</v>
      </c>
      <c r="N45" s="5" t="s">
        <v>99</v>
      </c>
      <c r="O45" s="5"/>
      <c r="P45" s="5"/>
      <c r="Q45" s="5"/>
      <c r="R45" s="5"/>
      <c r="S45" s="5" t="s">
        <v>592</v>
      </c>
      <c r="T45" s="5" t="s">
        <v>593</v>
      </c>
      <c r="U45" s="5" t="s">
        <v>594</v>
      </c>
      <c r="V45" s="15" t="s">
        <v>595</v>
      </c>
      <c r="W45" s="5" t="s">
        <v>596</v>
      </c>
      <c r="X45" s="5" t="s">
        <v>596</v>
      </c>
      <c r="Y45" s="5" t="s">
        <v>453</v>
      </c>
      <c r="Z45" s="5" t="s">
        <v>324</v>
      </c>
      <c r="AA45" s="5" t="s">
        <v>325</v>
      </c>
      <c r="AB45" s="5" t="s">
        <v>597</v>
      </c>
      <c r="AC45" s="5" t="s">
        <v>110</v>
      </c>
      <c r="AD45" s="5" t="s">
        <v>431</v>
      </c>
      <c r="AE45" s="5" t="s">
        <v>112</v>
      </c>
      <c r="AF45" s="5" t="s">
        <v>291</v>
      </c>
      <c r="AG45" s="5" t="s">
        <v>114</v>
      </c>
      <c r="AH45" s="5" t="s">
        <v>115</v>
      </c>
      <c r="AI45" s="5"/>
      <c r="AJ45" s="5" t="s">
        <v>167</v>
      </c>
      <c r="AK45" s="5" t="s">
        <v>116</v>
      </c>
      <c r="AL45" s="13">
        <f>DATE(2025,10,15)+TIME(22,51,58)</f>
        <v>45945.95275462963</v>
      </c>
    </row>
    <row r="46" spans="1:38" ht="31" x14ac:dyDescent="0.35">
      <c r="A46" s="13">
        <f>DATE(2025,9,29)+TIME(16,24,43)</f>
        <v>45929.683831018519</v>
      </c>
      <c r="B46" s="5" t="s">
        <v>598</v>
      </c>
      <c r="C46" s="5" t="s">
        <v>599</v>
      </c>
      <c r="D46" s="5" t="s">
        <v>600</v>
      </c>
      <c r="E46" s="5" t="s">
        <v>32</v>
      </c>
      <c r="F46" s="5" t="s">
        <v>120</v>
      </c>
      <c r="G46" s="5" t="s">
        <v>54</v>
      </c>
      <c r="H46" s="5" t="s">
        <v>96</v>
      </c>
      <c r="I46" s="14">
        <f>DATE(2025,11,13)</f>
        <v>45974</v>
      </c>
      <c r="J46" s="14">
        <f>DATE(2025,11,16)</f>
        <v>45977</v>
      </c>
      <c r="K46" s="5"/>
      <c r="L46" s="5"/>
      <c r="M46" s="5"/>
      <c r="N46" s="5" t="s">
        <v>99</v>
      </c>
      <c r="O46" s="5"/>
      <c r="P46" s="5"/>
      <c r="Q46" s="5"/>
      <c r="R46" s="5"/>
      <c r="S46" s="5" t="s">
        <v>601</v>
      </c>
      <c r="T46" s="5" t="s">
        <v>602</v>
      </c>
      <c r="U46" s="5" t="s">
        <v>603</v>
      </c>
      <c r="V46" s="15" t="s">
        <v>604</v>
      </c>
      <c r="W46" s="5" t="s">
        <v>605</v>
      </c>
      <c r="X46" s="5" t="s">
        <v>605</v>
      </c>
      <c r="Y46" s="5" t="s">
        <v>606</v>
      </c>
      <c r="Z46" s="5" t="s">
        <v>280</v>
      </c>
      <c r="AA46" s="5" t="s">
        <v>281</v>
      </c>
      <c r="AB46" s="5" t="s">
        <v>607</v>
      </c>
      <c r="AC46" s="5" t="s">
        <v>110</v>
      </c>
      <c r="AD46" s="5" t="s">
        <v>431</v>
      </c>
      <c r="AE46" s="5" t="s">
        <v>131</v>
      </c>
      <c r="AF46" s="5" t="s">
        <v>132</v>
      </c>
      <c r="AG46" s="5" t="s">
        <v>151</v>
      </c>
      <c r="AH46" s="5" t="s">
        <v>115</v>
      </c>
      <c r="AI46" s="5"/>
      <c r="AJ46" s="5"/>
      <c r="AK46" s="5" t="s">
        <v>116</v>
      </c>
      <c r="AL46" s="13">
        <f>DATE(2025,9,29)+TIME(16,24,43)</f>
        <v>45929.683831018519</v>
      </c>
    </row>
    <row r="47" spans="1:38" ht="31" x14ac:dyDescent="0.35">
      <c r="A47" s="13">
        <f>DATE(2025,9,29)+TIME(16,12,59)</f>
        <v>45929.675682870373</v>
      </c>
      <c r="B47" s="5" t="s">
        <v>608</v>
      </c>
      <c r="C47" s="5" t="s">
        <v>609</v>
      </c>
      <c r="D47" s="5" t="s">
        <v>610</v>
      </c>
      <c r="E47" s="5" t="s">
        <v>46</v>
      </c>
      <c r="F47" s="5" t="s">
        <v>95</v>
      </c>
      <c r="G47" s="5" t="s">
        <v>54</v>
      </c>
      <c r="H47" s="5" t="s">
        <v>96</v>
      </c>
      <c r="I47" s="14">
        <f>DATE(2025,11,13)</f>
        <v>45974</v>
      </c>
      <c r="J47" s="14">
        <f>DATE(2025,11,16)</f>
        <v>45977</v>
      </c>
      <c r="K47" s="5"/>
      <c r="L47" s="5"/>
      <c r="M47" s="5" t="s">
        <v>98</v>
      </c>
      <c r="N47" s="5" t="s">
        <v>99</v>
      </c>
      <c r="O47" s="5"/>
      <c r="P47" s="5"/>
      <c r="Q47" s="5"/>
      <c r="R47" s="5"/>
      <c r="S47" s="5" t="s">
        <v>611</v>
      </c>
      <c r="T47" s="5" t="s">
        <v>612</v>
      </c>
      <c r="U47" s="5" t="s">
        <v>613</v>
      </c>
      <c r="V47" s="15" t="s">
        <v>614</v>
      </c>
      <c r="W47" s="5" t="s">
        <v>615</v>
      </c>
      <c r="X47" s="5" t="s">
        <v>615</v>
      </c>
      <c r="Y47" s="5" t="s">
        <v>616</v>
      </c>
      <c r="Z47" s="5" t="s">
        <v>324</v>
      </c>
      <c r="AA47" s="5" t="s">
        <v>325</v>
      </c>
      <c r="AB47" s="5" t="s">
        <v>617</v>
      </c>
      <c r="AC47" s="5" t="s">
        <v>110</v>
      </c>
      <c r="AD47" s="5" t="s">
        <v>111</v>
      </c>
      <c r="AE47" s="5" t="s">
        <v>112</v>
      </c>
      <c r="AF47" s="5" t="s">
        <v>113</v>
      </c>
      <c r="AG47" s="5" t="s">
        <v>270</v>
      </c>
      <c r="AH47" s="5" t="s">
        <v>115</v>
      </c>
      <c r="AI47" s="5"/>
      <c r="AJ47" s="5"/>
      <c r="AK47" s="5" t="s">
        <v>116</v>
      </c>
      <c r="AL47" s="13">
        <f>DATE(2025,9,29)+TIME(16,12,59)</f>
        <v>45929.675682870373</v>
      </c>
    </row>
    <row r="48" spans="1:38" ht="62" x14ac:dyDescent="0.35">
      <c r="A48" s="13">
        <f>DATE(2025,9,29)+TIME(18,29,10)</f>
        <v>45929.770254629628</v>
      </c>
      <c r="B48" s="5" t="s">
        <v>618</v>
      </c>
      <c r="C48" s="5" t="s">
        <v>619</v>
      </c>
      <c r="D48" s="5" t="s">
        <v>620</v>
      </c>
      <c r="E48" s="5" t="s">
        <v>32</v>
      </c>
      <c r="F48" s="5" t="s">
        <v>95</v>
      </c>
      <c r="G48" s="5" t="s">
        <v>54</v>
      </c>
      <c r="H48" s="5" t="s">
        <v>96</v>
      </c>
      <c r="I48" s="14">
        <f>DATE(2025,11,13)</f>
        <v>45974</v>
      </c>
      <c r="J48" s="14">
        <f>DATE(2025,11,16)</f>
        <v>45977</v>
      </c>
      <c r="K48" s="5"/>
      <c r="L48" s="5"/>
      <c r="M48" s="5" t="s">
        <v>98</v>
      </c>
      <c r="N48" s="5" t="s">
        <v>136</v>
      </c>
      <c r="O48" s="5" t="s">
        <v>621</v>
      </c>
      <c r="P48" s="5" t="s">
        <v>459</v>
      </c>
      <c r="Q48" s="5" t="s">
        <v>460</v>
      </c>
      <c r="R48" s="5"/>
      <c r="S48" s="5" t="s">
        <v>622</v>
      </c>
      <c r="T48" s="5" t="s">
        <v>623</v>
      </c>
      <c r="U48" s="5" t="s">
        <v>624</v>
      </c>
      <c r="V48" s="15" t="s">
        <v>625</v>
      </c>
      <c r="W48" s="5" t="s">
        <v>626</v>
      </c>
      <c r="X48" s="5" t="s">
        <v>626</v>
      </c>
      <c r="Y48" s="5" t="s">
        <v>466</v>
      </c>
      <c r="Z48" s="5" t="s">
        <v>280</v>
      </c>
      <c r="AA48" s="5" t="s">
        <v>281</v>
      </c>
      <c r="AB48" s="5" t="s">
        <v>467</v>
      </c>
      <c r="AC48" s="5" t="s">
        <v>110</v>
      </c>
      <c r="AD48" s="5" t="s">
        <v>197</v>
      </c>
      <c r="AE48" s="5" t="s">
        <v>112</v>
      </c>
      <c r="AF48" s="5" t="s">
        <v>113</v>
      </c>
      <c r="AG48" s="5" t="s">
        <v>270</v>
      </c>
      <c r="AH48" s="5" t="s">
        <v>115</v>
      </c>
      <c r="AI48" s="5"/>
      <c r="AJ48" s="5"/>
      <c r="AK48" s="5" t="s">
        <v>116</v>
      </c>
      <c r="AL48" s="13">
        <f>DATE(2025,9,29)+TIME(18,29,10)</f>
        <v>45929.770254629628</v>
      </c>
    </row>
    <row r="49" spans="1:38" ht="31" x14ac:dyDescent="0.35">
      <c r="A49" s="13">
        <f>DATE(2025,10,31)+TIME(16,12,41)</f>
        <v>45961.675474537034</v>
      </c>
      <c r="B49" s="5" t="s">
        <v>627</v>
      </c>
      <c r="C49" s="5" t="s">
        <v>628</v>
      </c>
      <c r="D49" s="5" t="s">
        <v>629</v>
      </c>
      <c r="E49" s="5" t="s">
        <v>35</v>
      </c>
      <c r="F49" s="5" t="s">
        <v>95</v>
      </c>
      <c r="G49" s="5" t="s">
        <v>55</v>
      </c>
      <c r="H49" s="5" t="s">
        <v>96</v>
      </c>
      <c r="I49" s="14">
        <f>DATE(2025,11,13)</f>
        <v>45974</v>
      </c>
      <c r="J49" s="14">
        <f>DATE(2025,11,17)</f>
        <v>45978</v>
      </c>
      <c r="K49" s="5"/>
      <c r="L49" s="5"/>
      <c r="M49" s="5"/>
      <c r="N49" s="5"/>
      <c r="O49" s="5"/>
      <c r="P49" s="5"/>
      <c r="Q49" s="5"/>
      <c r="R49" s="5"/>
      <c r="S49" s="5" t="s">
        <v>630</v>
      </c>
      <c r="T49" s="5" t="s">
        <v>631</v>
      </c>
      <c r="U49" s="5" t="s">
        <v>632</v>
      </c>
      <c r="V49" s="15" t="s">
        <v>633</v>
      </c>
      <c r="W49" s="5" t="s">
        <v>634</v>
      </c>
      <c r="X49" s="5" t="s">
        <v>634</v>
      </c>
      <c r="Y49" s="5" t="s">
        <v>635</v>
      </c>
      <c r="Z49" s="5" t="s">
        <v>577</v>
      </c>
      <c r="AA49" s="5" t="s">
        <v>578</v>
      </c>
      <c r="AB49" s="5" t="s">
        <v>636</v>
      </c>
      <c r="AC49" s="5" t="s">
        <v>193</v>
      </c>
      <c r="AD49" s="5" t="s">
        <v>111</v>
      </c>
      <c r="AE49" s="5" t="s">
        <v>112</v>
      </c>
      <c r="AF49" s="5" t="s">
        <v>249</v>
      </c>
      <c r="AG49" s="5" t="s">
        <v>500</v>
      </c>
      <c r="AH49" s="5" t="s">
        <v>115</v>
      </c>
      <c r="AI49" s="5"/>
      <c r="AJ49" s="5"/>
      <c r="AK49" s="5" t="s">
        <v>116</v>
      </c>
      <c r="AL49" s="13">
        <f>DATE(2025,10,31)+TIME(16,12,41)</f>
        <v>45961.675474537034</v>
      </c>
    </row>
    <row r="50" spans="1:38" ht="31" x14ac:dyDescent="0.35">
      <c r="A50" s="13">
        <f>DATE(2025,10,30)+TIME(14,5,39)</f>
        <v>45960.587256944447</v>
      </c>
      <c r="B50" s="5" t="s">
        <v>637</v>
      </c>
      <c r="C50" s="5" t="s">
        <v>638</v>
      </c>
      <c r="D50" s="5" t="s">
        <v>639</v>
      </c>
      <c r="E50" s="5" t="s">
        <v>35</v>
      </c>
      <c r="F50" s="5" t="s">
        <v>120</v>
      </c>
      <c r="G50" s="5" t="s">
        <v>55</v>
      </c>
      <c r="H50" s="5" t="s">
        <v>96</v>
      </c>
      <c r="I50" s="14">
        <f>DATE(2025,11,13)</f>
        <v>45974</v>
      </c>
      <c r="J50" s="14">
        <f>DATE(2025,11,17)</f>
        <v>45978</v>
      </c>
      <c r="K50" s="5" t="s">
        <v>640</v>
      </c>
      <c r="L50" s="5" t="s">
        <v>641</v>
      </c>
      <c r="M50" s="5" t="s">
        <v>98</v>
      </c>
      <c r="N50" s="5"/>
      <c r="O50" s="5"/>
      <c r="P50" s="5"/>
      <c r="Q50" s="5"/>
      <c r="R50" s="5" t="s">
        <v>642</v>
      </c>
      <c r="S50" s="5" t="s">
        <v>643</v>
      </c>
      <c r="T50" s="5" t="s">
        <v>644</v>
      </c>
      <c r="U50" s="5" t="s">
        <v>645</v>
      </c>
      <c r="V50" s="15" t="s">
        <v>646</v>
      </c>
      <c r="W50" s="5" t="s">
        <v>647</v>
      </c>
      <c r="X50" s="5" t="s">
        <v>647</v>
      </c>
      <c r="Y50" s="5" t="s">
        <v>570</v>
      </c>
      <c r="Z50" s="5" t="s">
        <v>648</v>
      </c>
      <c r="AA50" s="5" t="s">
        <v>649</v>
      </c>
      <c r="AB50" s="5" t="s">
        <v>648</v>
      </c>
      <c r="AC50" s="5" t="s">
        <v>110</v>
      </c>
      <c r="AD50" s="5" t="s">
        <v>248</v>
      </c>
      <c r="AE50" s="5" t="s">
        <v>131</v>
      </c>
      <c r="AF50" s="5" t="s">
        <v>249</v>
      </c>
      <c r="AG50" s="5" t="s">
        <v>650</v>
      </c>
      <c r="AH50" s="5" t="s">
        <v>115</v>
      </c>
      <c r="AI50" s="5"/>
      <c r="AJ50" s="5"/>
      <c r="AK50" s="5" t="s">
        <v>116</v>
      </c>
      <c r="AL50" s="13">
        <f>DATE(2025,10,30)+TIME(14,5,39)</f>
        <v>45960.587256944447</v>
      </c>
    </row>
    <row r="51" spans="1:38" ht="31" x14ac:dyDescent="0.35">
      <c r="A51" s="13">
        <f>DATE(2025,9,29)+TIME(16,9,27)</f>
        <v>45929.673229166663</v>
      </c>
      <c r="B51" s="5" t="s">
        <v>651</v>
      </c>
      <c r="C51" s="5" t="s">
        <v>567</v>
      </c>
      <c r="D51" s="5" t="s">
        <v>652</v>
      </c>
      <c r="E51" s="5" t="s">
        <v>35</v>
      </c>
      <c r="F51" s="5" t="s">
        <v>95</v>
      </c>
      <c r="G51" s="5" t="s">
        <v>55</v>
      </c>
      <c r="H51" s="5" t="s">
        <v>96</v>
      </c>
      <c r="I51" s="14">
        <f>DATE(2025,11,13)</f>
        <v>45974</v>
      </c>
      <c r="J51" s="14">
        <f>DATE(2025,11,16)</f>
        <v>45977</v>
      </c>
      <c r="K51" s="5" t="s">
        <v>653</v>
      </c>
      <c r="L51" s="5"/>
      <c r="M51" s="5"/>
      <c r="N51" s="5"/>
      <c r="O51" s="5"/>
      <c r="P51" s="5"/>
      <c r="Q51" s="5"/>
      <c r="R51" s="5"/>
      <c r="S51" s="5" t="s">
        <v>571</v>
      </c>
      <c r="T51" s="5" t="s">
        <v>572</v>
      </c>
      <c r="U51" s="5" t="s">
        <v>573</v>
      </c>
      <c r="V51" s="15" t="s">
        <v>654</v>
      </c>
      <c r="W51" s="5" t="s">
        <v>575</v>
      </c>
      <c r="X51" s="5" t="s">
        <v>575</v>
      </c>
      <c r="Y51" s="5" t="s">
        <v>576</v>
      </c>
      <c r="Z51" s="5" t="s">
        <v>577</v>
      </c>
      <c r="AA51" s="5" t="s">
        <v>578</v>
      </c>
      <c r="AB51" s="5" t="s">
        <v>579</v>
      </c>
      <c r="AC51" s="5" t="s">
        <v>193</v>
      </c>
      <c r="AD51" s="5" t="s">
        <v>111</v>
      </c>
      <c r="AE51" s="5" t="s">
        <v>112</v>
      </c>
      <c r="AF51" s="5" t="s">
        <v>249</v>
      </c>
      <c r="AG51" s="5" t="s">
        <v>500</v>
      </c>
      <c r="AH51" s="5" t="s">
        <v>115</v>
      </c>
      <c r="AI51" s="5"/>
      <c r="AJ51" s="5"/>
      <c r="AK51" s="5" t="s">
        <v>116</v>
      </c>
      <c r="AL51" s="13">
        <f>DATE(2025,9,29)+TIME(16,9,27)</f>
        <v>45929.673229166663</v>
      </c>
    </row>
    <row r="52" spans="1:38" ht="15.5" x14ac:dyDescent="0.35">
      <c r="A52" s="10">
        <f>DATE(2025,10,27)+TIME(13,47,26)</f>
        <v>45957.574606481481</v>
      </c>
      <c r="B52" s="3" t="s">
        <v>655</v>
      </c>
      <c r="C52" s="3" t="s">
        <v>656</v>
      </c>
      <c r="D52" s="3" t="s">
        <v>657</v>
      </c>
      <c r="E52" s="3" t="s">
        <v>33</v>
      </c>
      <c r="F52" s="3" t="s">
        <v>120</v>
      </c>
      <c r="G52" s="3" t="s">
        <v>55</v>
      </c>
      <c r="H52" s="3" t="s">
        <v>96</v>
      </c>
      <c r="I52" s="11">
        <f>DATE(2025,11,13)</f>
        <v>45974</v>
      </c>
      <c r="J52" s="11">
        <f>DATE(2025,11,16)</f>
        <v>45977</v>
      </c>
      <c r="K52" s="3"/>
      <c r="L52" s="3" t="s">
        <v>658</v>
      </c>
      <c r="M52" s="3" t="s">
        <v>98</v>
      </c>
      <c r="N52" s="3"/>
      <c r="O52" s="3"/>
      <c r="P52" s="3"/>
      <c r="Q52" s="3"/>
      <c r="R52" s="3"/>
      <c r="S52" s="3" t="s">
        <v>659</v>
      </c>
      <c r="T52" s="3" t="s">
        <v>660</v>
      </c>
      <c r="U52" s="3" t="s">
        <v>661</v>
      </c>
      <c r="V52" s="12" t="s">
        <v>662</v>
      </c>
      <c r="W52" s="3" t="s">
        <v>663</v>
      </c>
      <c r="X52" s="3" t="s">
        <v>663</v>
      </c>
      <c r="Y52" s="3" t="s">
        <v>664</v>
      </c>
      <c r="Z52" s="3" t="s">
        <v>177</v>
      </c>
      <c r="AA52" s="3" t="s">
        <v>178</v>
      </c>
      <c r="AB52" s="3" t="s">
        <v>665</v>
      </c>
      <c r="AC52" s="3" t="s">
        <v>666</v>
      </c>
      <c r="AD52" s="3"/>
      <c r="AE52" s="3" t="s">
        <v>131</v>
      </c>
      <c r="AF52" s="3" t="s">
        <v>132</v>
      </c>
      <c r="AG52" s="3" t="s">
        <v>270</v>
      </c>
      <c r="AH52" s="3" t="s">
        <v>115</v>
      </c>
      <c r="AI52" s="3"/>
      <c r="AJ52" s="3"/>
      <c r="AK52" s="3" t="s">
        <v>116</v>
      </c>
      <c r="AL52" s="10">
        <f>DATE(2025,10,27)+TIME(13,47,26)</f>
        <v>45957.574606481481</v>
      </c>
    </row>
    <row r="53" spans="1:38" ht="31" x14ac:dyDescent="0.35">
      <c r="A53" s="10">
        <f>DATE(2025,9,30)+TIME(17,11,8)</f>
        <v>45930.716064814813</v>
      </c>
      <c r="B53" s="3" t="s">
        <v>667</v>
      </c>
      <c r="C53" s="3" t="s">
        <v>668</v>
      </c>
      <c r="D53" s="3" t="s">
        <v>669</v>
      </c>
      <c r="E53" s="3" t="s">
        <v>35</v>
      </c>
      <c r="F53" s="3" t="s">
        <v>95</v>
      </c>
      <c r="G53" s="3" t="s">
        <v>55</v>
      </c>
      <c r="H53" s="3" t="s">
        <v>96</v>
      </c>
      <c r="I53" s="11">
        <f>DATE(2025,11,13)</f>
        <v>45974</v>
      </c>
      <c r="J53" s="11">
        <f>DATE(2025,11,16)</f>
        <v>45977</v>
      </c>
      <c r="K53" s="3" t="s">
        <v>670</v>
      </c>
      <c r="L53" s="3" t="s">
        <v>253</v>
      </c>
      <c r="M53" s="3" t="s">
        <v>98</v>
      </c>
      <c r="N53" s="3"/>
      <c r="O53" s="3"/>
      <c r="P53" s="3"/>
      <c r="Q53" s="3"/>
      <c r="R53" s="3"/>
      <c r="S53" s="3" t="s">
        <v>671</v>
      </c>
      <c r="T53" s="3" t="s">
        <v>672</v>
      </c>
      <c r="U53" s="3" t="s">
        <v>673</v>
      </c>
      <c r="V53" s="12" t="s">
        <v>674</v>
      </c>
      <c r="W53" s="3" t="s">
        <v>675</v>
      </c>
      <c r="X53" s="3" t="s">
        <v>675</v>
      </c>
      <c r="Y53" s="3" t="s">
        <v>676</v>
      </c>
      <c r="Z53" s="3" t="s">
        <v>577</v>
      </c>
      <c r="AA53" s="3" t="s">
        <v>578</v>
      </c>
      <c r="AB53" s="3" t="s">
        <v>677</v>
      </c>
      <c r="AC53" s="3" t="s">
        <v>193</v>
      </c>
      <c r="AD53" s="3" t="s">
        <v>111</v>
      </c>
      <c r="AE53" s="3" t="s">
        <v>112</v>
      </c>
      <c r="AF53" s="3" t="s">
        <v>113</v>
      </c>
      <c r="AG53" s="3" t="s">
        <v>165</v>
      </c>
      <c r="AH53" s="3" t="s">
        <v>115</v>
      </c>
      <c r="AI53" s="3"/>
      <c r="AJ53" s="3" t="s">
        <v>167</v>
      </c>
      <c r="AK53" s="3" t="s">
        <v>116</v>
      </c>
      <c r="AL53" s="10">
        <f>DATE(2025,9,30)+TIME(17,11,8)</f>
        <v>45930.716064814813</v>
      </c>
    </row>
    <row r="54" spans="1:38" ht="31" x14ac:dyDescent="0.35">
      <c r="A54" s="13">
        <f>DATE(2025,9,29)+TIME(21,21,47)</f>
        <v>45929.890127314815</v>
      </c>
      <c r="B54" s="5" t="s">
        <v>678</v>
      </c>
      <c r="C54" s="5" t="s">
        <v>679</v>
      </c>
      <c r="D54" s="5" t="s">
        <v>680</v>
      </c>
      <c r="E54" s="5" t="s">
        <v>44</v>
      </c>
      <c r="F54" s="5" t="s">
        <v>95</v>
      </c>
      <c r="G54" s="5" t="s">
        <v>681</v>
      </c>
      <c r="H54" s="5" t="s">
        <v>96</v>
      </c>
      <c r="I54" s="14">
        <f>DATE(2025,11,13)</f>
        <v>45974</v>
      </c>
      <c r="J54" s="14">
        <f>DATE(2025,11,16)</f>
        <v>45977</v>
      </c>
      <c r="K54" s="5"/>
      <c r="L54" s="5" t="s">
        <v>682</v>
      </c>
      <c r="M54" s="5" t="s">
        <v>98</v>
      </c>
      <c r="N54" s="5" t="s">
        <v>99</v>
      </c>
      <c r="O54" s="5"/>
      <c r="P54" s="5"/>
      <c r="Q54" s="5"/>
      <c r="R54" s="5"/>
      <c r="S54" s="5" t="s">
        <v>683</v>
      </c>
      <c r="T54" s="5" t="s">
        <v>684</v>
      </c>
      <c r="U54" s="5" t="s">
        <v>685</v>
      </c>
      <c r="V54" s="15" t="s">
        <v>686</v>
      </c>
      <c r="W54" s="5" t="s">
        <v>687</v>
      </c>
      <c r="X54" s="5" t="s">
        <v>687</v>
      </c>
      <c r="Y54" s="5" t="s">
        <v>688</v>
      </c>
      <c r="Z54" s="5" t="s">
        <v>190</v>
      </c>
      <c r="AA54" s="5" t="s">
        <v>191</v>
      </c>
      <c r="AB54" s="5" t="s">
        <v>689</v>
      </c>
      <c r="AC54" s="5" t="s">
        <v>110</v>
      </c>
      <c r="AD54" s="5" t="s">
        <v>111</v>
      </c>
      <c r="AE54" s="5" t="s">
        <v>112</v>
      </c>
      <c r="AF54" s="5" t="s">
        <v>113</v>
      </c>
      <c r="AG54" s="5" t="s">
        <v>270</v>
      </c>
      <c r="AH54" s="5" t="s">
        <v>115</v>
      </c>
      <c r="AI54" s="5"/>
      <c r="AJ54" s="5"/>
      <c r="AK54" s="5" t="s">
        <v>116</v>
      </c>
      <c r="AL54" s="13">
        <f>DATE(2025,9,29)+TIME(21,21,47)</f>
        <v>45929.890127314815</v>
      </c>
    </row>
  </sheetData>
  <hyperlinks>
    <hyperlink ref="A1" location="'Event Information'!A1" display="Back to Table of Contents" xr:uid="{00000000-0004-0000-0300-000000000000}"/>
    <hyperlink ref="V26" r:id="rId1" xr:uid="{00000000-0004-0000-0300-000001000000}"/>
    <hyperlink ref="V5" r:id="rId2" xr:uid="{00000000-0004-0000-0300-000002000000}"/>
    <hyperlink ref="V27" r:id="rId3" xr:uid="{00000000-0004-0000-0300-000003000000}"/>
    <hyperlink ref="V49" r:id="rId4" xr:uid="{00000000-0004-0000-0300-000004000000}"/>
    <hyperlink ref="V6" r:id="rId5" xr:uid="{00000000-0004-0000-0300-000005000000}"/>
    <hyperlink ref="V50" r:id="rId6" xr:uid="{00000000-0004-0000-0300-000006000000}"/>
    <hyperlink ref="V7" r:id="rId7" xr:uid="{00000000-0004-0000-0300-000007000000}"/>
    <hyperlink ref="V28" r:id="rId8" xr:uid="{00000000-0004-0000-0300-000008000000}"/>
    <hyperlink ref="V8" r:id="rId9" xr:uid="{00000000-0004-0000-0300-000009000000}"/>
    <hyperlink ref="V29" r:id="rId10" xr:uid="{00000000-0004-0000-0300-00000A000000}"/>
    <hyperlink ref="V13" r:id="rId11" xr:uid="{00000000-0004-0000-0300-00000B000000}"/>
    <hyperlink ref="V30" r:id="rId12" xr:uid="{00000000-0004-0000-0300-00000C000000}"/>
    <hyperlink ref="V22" r:id="rId13" xr:uid="{00000000-0004-0000-0300-00000D000000}"/>
    <hyperlink ref="V54" r:id="rId14" xr:uid="{00000000-0004-0000-0300-00000E000000}"/>
    <hyperlink ref="V20" r:id="rId15" xr:uid="{00000000-0004-0000-0300-00000F000000}"/>
    <hyperlink ref="V14" r:id="rId16" xr:uid="{00000000-0004-0000-0300-000010000000}"/>
    <hyperlink ref="V31" r:id="rId17" xr:uid="{00000000-0004-0000-0300-000011000000}"/>
    <hyperlink ref="V23" r:id="rId18" xr:uid="{00000000-0004-0000-0300-000012000000}"/>
    <hyperlink ref="V32" r:id="rId19" xr:uid="{00000000-0004-0000-0300-000013000000}"/>
    <hyperlink ref="V33" r:id="rId20" xr:uid="{00000000-0004-0000-0300-000014000000}"/>
    <hyperlink ref="V34" r:id="rId21" xr:uid="{00000000-0004-0000-0300-000015000000}"/>
    <hyperlink ref="V35" r:id="rId22" xr:uid="{00000000-0004-0000-0300-000016000000}"/>
    <hyperlink ref="V11" r:id="rId23" xr:uid="{00000000-0004-0000-0300-000017000000}"/>
    <hyperlink ref="V36" r:id="rId24" xr:uid="{00000000-0004-0000-0300-000018000000}"/>
    <hyperlink ref="V24" r:id="rId25" xr:uid="{00000000-0004-0000-0300-000019000000}"/>
    <hyperlink ref="V25" r:id="rId26" xr:uid="{00000000-0004-0000-0300-00001A000000}"/>
    <hyperlink ref="V15" r:id="rId27" xr:uid="{00000000-0004-0000-0300-00001B000000}"/>
    <hyperlink ref="V37" r:id="rId28" xr:uid="{00000000-0004-0000-0300-00001C000000}"/>
    <hyperlink ref="V16" r:id="rId29" xr:uid="{00000000-0004-0000-0300-00001D000000}"/>
    <hyperlink ref="V9" r:id="rId30" xr:uid="{00000000-0004-0000-0300-00001E000000}"/>
    <hyperlink ref="V38" r:id="rId31" xr:uid="{00000000-0004-0000-0300-00001F000000}"/>
    <hyperlink ref="V39" r:id="rId32" xr:uid="{00000000-0004-0000-0300-000020000000}"/>
    <hyperlink ref="V12" r:id="rId33" xr:uid="{00000000-0004-0000-0300-000021000000}"/>
    <hyperlink ref="V40" r:id="rId34" xr:uid="{00000000-0004-0000-0300-000022000000}"/>
    <hyperlink ref="V10" r:id="rId35" xr:uid="{00000000-0004-0000-0300-000023000000}"/>
    <hyperlink ref="V41" r:id="rId36" xr:uid="{00000000-0004-0000-0300-000024000000}"/>
    <hyperlink ref="V42" r:id="rId37" xr:uid="{00000000-0004-0000-0300-000025000000}"/>
    <hyperlink ref="V51" r:id="rId38" xr:uid="{00000000-0004-0000-0300-000026000000}"/>
    <hyperlink ref="V43" r:id="rId39" xr:uid="{00000000-0004-0000-0300-000027000000}"/>
    <hyperlink ref="V44" r:id="rId40" xr:uid="{00000000-0004-0000-0300-000028000000}"/>
    <hyperlink ref="V17" r:id="rId41" xr:uid="{00000000-0004-0000-0300-000029000000}"/>
    <hyperlink ref="V45" r:id="rId42" xr:uid="{00000000-0004-0000-0300-00002A000000}"/>
    <hyperlink ref="V18" r:id="rId43" xr:uid="{00000000-0004-0000-0300-00002B000000}"/>
    <hyperlink ref="V46" r:id="rId44" xr:uid="{00000000-0004-0000-0300-00002C000000}"/>
    <hyperlink ref="V52" r:id="rId45" xr:uid="{00000000-0004-0000-0300-00002D000000}"/>
    <hyperlink ref="V47" r:id="rId46" xr:uid="{00000000-0004-0000-0300-00002E000000}"/>
    <hyperlink ref="V53" r:id="rId47" xr:uid="{00000000-0004-0000-0300-00002F000000}"/>
    <hyperlink ref="V21" r:id="rId48" xr:uid="{00000000-0004-0000-0300-000030000000}"/>
    <hyperlink ref="V19" r:id="rId49" xr:uid="{00000000-0004-0000-0300-000031000000}"/>
    <hyperlink ref="V48" r:id="rId50" xr:uid="{00000000-0004-0000-0300-000032000000}"/>
  </hyperlinks>
  <pageMargins left="0.75" right="0.75" top="1" bottom="1" header="0.5" footer="0.5"/>
  <pageSetup orientation="portrait"/>
  <headerFooter alignWithMargins="0"/>
  <tableParts count="1">
    <tablePart r:id="rId5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6"/>
  <sheetViews>
    <sheetView workbookViewId="0"/>
  </sheetViews>
  <sheetFormatPr defaultRowHeight="12.5" x14ac:dyDescent="0.25"/>
  <cols>
    <col min="1" max="1" width="25.81640625" customWidth="1"/>
    <col min="2" max="2" width="27.81640625" customWidth="1"/>
  </cols>
  <sheetData>
    <row r="1" spans="1:1" x14ac:dyDescent="0.25">
      <c r="A1" s="1" t="s">
        <v>28</v>
      </c>
    </row>
    <row r="38" spans="1:2" ht="17" x14ac:dyDescent="0.25">
      <c r="A38" s="7" t="s">
        <v>690</v>
      </c>
      <c r="B38" s="7" t="s">
        <v>30</v>
      </c>
    </row>
    <row r="39" spans="1:2" ht="15.5" x14ac:dyDescent="0.35">
      <c r="A39" s="10" t="s">
        <v>691</v>
      </c>
      <c r="B39" s="4">
        <v>1</v>
      </c>
    </row>
    <row r="40" spans="1:2" ht="15.5" x14ac:dyDescent="0.35">
      <c r="A40" s="13" t="s">
        <v>692</v>
      </c>
      <c r="B40" s="6">
        <v>24</v>
      </c>
    </row>
    <row r="41" spans="1:2" ht="15.5" x14ac:dyDescent="0.35">
      <c r="A41" s="10" t="s">
        <v>693</v>
      </c>
      <c r="B41" s="4">
        <v>3</v>
      </c>
    </row>
    <row r="42" spans="1:2" ht="15.5" x14ac:dyDescent="0.35">
      <c r="A42" s="13" t="s">
        <v>694</v>
      </c>
      <c r="B42" s="6">
        <v>6</v>
      </c>
    </row>
    <row r="43" spans="1:2" ht="15.5" x14ac:dyDescent="0.35">
      <c r="A43" s="10" t="s">
        <v>695</v>
      </c>
      <c r="B43" s="4">
        <v>3</v>
      </c>
    </row>
    <row r="44" spans="1:2" ht="15.5" x14ac:dyDescent="0.35">
      <c r="A44" s="13" t="s">
        <v>696</v>
      </c>
      <c r="B44" s="6">
        <v>10</v>
      </c>
    </row>
    <row r="45" spans="1:2" ht="15.5" x14ac:dyDescent="0.35">
      <c r="A45" s="10" t="s">
        <v>697</v>
      </c>
      <c r="B45" s="4">
        <v>2</v>
      </c>
    </row>
    <row r="46" spans="1:2" ht="15.5" x14ac:dyDescent="0.35">
      <c r="A46" s="13" t="s">
        <v>698</v>
      </c>
      <c r="B46" s="6">
        <v>1</v>
      </c>
    </row>
  </sheetData>
  <hyperlinks>
    <hyperlink ref="A1" location="'Event Information'!A1" display="Back to Table of Contents" xr:uid="{00000000-0004-0000-0400-000000000000}"/>
  </hyperlinks>
  <pageMargins left="0.75" right="0.75" top="1" bottom="1" header="0.5" footer="0.5"/>
  <pageSetup orientation="portrait"/>
  <headerFooter alignWithMargins="0"/>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658C9A-E21A-4757-82AD-32CD2594B666}">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2.xml><?xml version="1.0" encoding="utf-8"?>
<ds:datastoreItem xmlns:ds="http://schemas.openxmlformats.org/officeDocument/2006/customXml" ds:itemID="{474B507D-2BD9-46CD-B6BA-25DB7ABFF88C}">
  <ds:schemaRefs>
    <ds:schemaRef ds:uri="http://schemas.microsoft.com/sharepoint/v3/contenttype/forms"/>
  </ds:schemaRefs>
</ds:datastoreItem>
</file>

<file path=customXml/itemProps3.xml><?xml version="1.0" encoding="utf-8"?>
<ds:datastoreItem xmlns:ds="http://schemas.openxmlformats.org/officeDocument/2006/customXml" ds:itemID="{7582DBAE-0BD8-4051-8660-595E2C8A62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Event Information</vt:lpstr>
      <vt:lpstr>Copy of Registration Type</vt:lpstr>
      <vt:lpstr>Registration Type</vt:lpstr>
      <vt:lpstr>Registrants - NOV CL 2025</vt:lpstr>
      <vt:lpstr>Registration Trend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2025-11-13T15:58:41Z</dcterms:created>
  <dcterms:modified xsi:type="dcterms:W3CDTF">2026-04-03T14:07:51Z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