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neahq-my.sharepoint.com/personal/kmedina_nea_org/Documents/C4O/UniServ/2026-27 UniServ-CL/CL - 2026-27/UT 9.26 - Coaching/"/>
    </mc:Choice>
  </mc:AlternateContent>
  <xr:revisionPtr revIDLastSave="6" documentId="8_{94FEF6C1-55AE-4C88-9CDD-50ECDBAC3435}" xr6:coauthVersionLast="47" xr6:coauthVersionMax="47" xr10:uidLastSave="{68D81A56-2943-425C-9125-D370A1FE71C6}"/>
  <bookViews>
    <workbookView xWindow="-110" yWindow="-110" windowWidth="22780" windowHeight="1454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2" l="1"/>
  <c r="AL33" i="2"/>
  <c r="J33" i="2"/>
  <c r="I33" i="2"/>
  <c r="A33" i="2"/>
  <c r="AL32" i="2"/>
  <c r="J32" i="2"/>
  <c r="I32" i="2"/>
  <c r="A32" i="2"/>
  <c r="AL7" i="2"/>
  <c r="J7" i="2"/>
  <c r="I7" i="2"/>
  <c r="A7" i="2"/>
  <c r="AL55" i="2"/>
  <c r="J55" i="2"/>
  <c r="I55" i="2"/>
  <c r="A55" i="2"/>
  <c r="AL31" i="2"/>
  <c r="J31" i="2"/>
  <c r="I31" i="2"/>
  <c r="A31" i="2"/>
  <c r="AL22" i="2"/>
  <c r="J22" i="2"/>
  <c r="I22" i="2"/>
  <c r="A22" i="2"/>
  <c r="AL18" i="2"/>
  <c r="J18" i="2"/>
  <c r="I18" i="2"/>
  <c r="A18" i="2"/>
  <c r="AL21" i="2"/>
  <c r="J21" i="2"/>
  <c r="I21" i="2"/>
  <c r="A21" i="2"/>
  <c r="AL20" i="2"/>
  <c r="J20" i="2"/>
  <c r="I20" i="2"/>
  <c r="A20" i="2"/>
  <c r="AL47" i="2"/>
  <c r="J47" i="2"/>
  <c r="I47" i="2"/>
  <c r="A47" i="2"/>
  <c r="AL17" i="2"/>
  <c r="J17" i="2"/>
  <c r="I17" i="2"/>
  <c r="A17" i="2"/>
  <c r="AL16" i="2"/>
  <c r="J16" i="2"/>
  <c r="I16" i="2"/>
  <c r="A16" i="2"/>
  <c r="AL58" i="2"/>
  <c r="J58" i="2"/>
  <c r="I58" i="2"/>
  <c r="A58" i="2"/>
  <c r="AL30" i="2"/>
  <c r="J30" i="2"/>
  <c r="I30" i="2"/>
  <c r="A30" i="2"/>
  <c r="AL15" i="2"/>
  <c r="J15" i="2"/>
  <c r="I15" i="2"/>
  <c r="A15" i="2"/>
  <c r="AL42" i="2"/>
  <c r="J42" i="2"/>
  <c r="I42" i="2"/>
  <c r="A42" i="2"/>
  <c r="AL6" i="2"/>
  <c r="J6" i="2"/>
  <c r="I6" i="2"/>
  <c r="A6" i="2"/>
  <c r="AL14" i="2"/>
  <c r="J14" i="2"/>
  <c r="I14" i="2"/>
  <c r="A14" i="2"/>
  <c r="AL54" i="2"/>
  <c r="J54" i="2"/>
  <c r="I54" i="2"/>
  <c r="A54" i="2"/>
  <c r="AL41" i="2"/>
  <c r="J41" i="2"/>
  <c r="I41" i="2"/>
  <c r="A41" i="2"/>
  <c r="AL5" i="2"/>
  <c r="J5" i="2"/>
  <c r="I5" i="2"/>
  <c r="A5" i="2"/>
  <c r="AL46" i="2"/>
  <c r="J46" i="2"/>
  <c r="I46" i="2"/>
  <c r="A46" i="2"/>
  <c r="AL29" i="2"/>
  <c r="J29" i="2"/>
  <c r="I29" i="2"/>
  <c r="A29" i="2"/>
  <c r="AL53" i="2"/>
  <c r="J53" i="2"/>
  <c r="I53" i="2"/>
  <c r="A53" i="2"/>
  <c r="AL38" i="2"/>
  <c r="J38" i="2"/>
  <c r="I38" i="2"/>
  <c r="A38" i="2"/>
  <c r="AL4" i="2"/>
  <c r="J4" i="2"/>
  <c r="I4" i="2"/>
  <c r="A4" i="2"/>
  <c r="AL11" i="2"/>
  <c r="J11" i="2"/>
  <c r="I11" i="2"/>
  <c r="A11" i="2"/>
  <c r="AL28" i="2"/>
  <c r="J28" i="2"/>
  <c r="I28" i="2"/>
  <c r="A28" i="2"/>
  <c r="AL52" i="2"/>
  <c r="J52" i="2"/>
  <c r="I52" i="2"/>
  <c r="A52" i="2"/>
  <c r="AL3" i="2"/>
  <c r="J3" i="2"/>
  <c r="I3" i="2"/>
  <c r="A3" i="2"/>
  <c r="AL51" i="2"/>
  <c r="J51" i="2"/>
  <c r="I51" i="2"/>
  <c r="A51" i="2"/>
  <c r="AL45" i="2"/>
  <c r="J45" i="2"/>
  <c r="I45" i="2"/>
  <c r="A45" i="2"/>
  <c r="AL40" i="2"/>
  <c r="J40" i="2"/>
  <c r="I40" i="2"/>
  <c r="A40" i="2"/>
  <c r="AL37" i="2"/>
  <c r="J37" i="2"/>
  <c r="I37" i="2"/>
  <c r="A37" i="2"/>
  <c r="AL49" i="2"/>
  <c r="A49" i="2"/>
  <c r="AL57" i="2"/>
  <c r="J57" i="2"/>
  <c r="I57" i="2"/>
  <c r="A57" i="2"/>
  <c r="AL44" i="2"/>
  <c r="J44" i="2"/>
  <c r="I44" i="2"/>
  <c r="A44" i="2"/>
  <c r="AL36" i="2"/>
  <c r="J36" i="2"/>
  <c r="I36" i="2"/>
  <c r="A36" i="2"/>
  <c r="AL10" i="2"/>
  <c r="J10" i="2"/>
  <c r="I10" i="2"/>
  <c r="A10" i="2"/>
  <c r="AL12" i="2"/>
  <c r="J12" i="2"/>
  <c r="I12" i="2"/>
  <c r="A12" i="2"/>
  <c r="AL39" i="2"/>
  <c r="J39" i="2"/>
  <c r="I39" i="2"/>
  <c r="A39" i="2"/>
  <c r="AL27" i="2"/>
  <c r="J27" i="2"/>
  <c r="I27" i="2"/>
  <c r="A27" i="2"/>
  <c r="AL56" i="2"/>
  <c r="J56" i="2"/>
  <c r="I56" i="2"/>
  <c r="A56" i="2"/>
  <c r="AL48" i="2"/>
  <c r="J48" i="2"/>
  <c r="I48" i="2"/>
  <c r="A48" i="2"/>
  <c r="AL43" i="2"/>
  <c r="J43" i="2"/>
  <c r="I43" i="2"/>
  <c r="A43" i="2"/>
  <c r="AL25" i="2"/>
  <c r="J25" i="2"/>
  <c r="I25" i="2"/>
  <c r="A25" i="2"/>
  <c r="AL24" i="2"/>
  <c r="J24" i="2"/>
  <c r="I24" i="2"/>
  <c r="A24" i="2"/>
  <c r="AL13" i="2"/>
  <c r="J13" i="2"/>
  <c r="I13" i="2"/>
  <c r="A13" i="2"/>
  <c r="AL26" i="2"/>
  <c r="J26" i="2"/>
  <c r="I26" i="2"/>
  <c r="A26" i="2"/>
  <c r="AL2" i="2"/>
  <c r="J2" i="2"/>
  <c r="I2" i="2"/>
  <c r="A2" i="2"/>
  <c r="AL35" i="2"/>
  <c r="J35" i="2"/>
  <c r="I35" i="2"/>
  <c r="A35" i="2"/>
  <c r="AL23" i="2"/>
  <c r="J23" i="2"/>
  <c r="I23" i="2"/>
  <c r="A23" i="2"/>
  <c r="AL9" i="2"/>
  <c r="J9" i="2"/>
  <c r="I9" i="2"/>
  <c r="A9" i="2"/>
  <c r="AL34" i="2"/>
  <c r="J34" i="2"/>
  <c r="I34" i="2"/>
  <c r="A34" i="2"/>
  <c r="AL19" i="2"/>
  <c r="J19" i="2"/>
  <c r="I19" i="2"/>
  <c r="A19" i="2"/>
  <c r="AL50" i="2"/>
  <c r="J50" i="2"/>
  <c r="I50" i="2"/>
  <c r="A50" i="2"/>
  <c r="AL8" i="2"/>
  <c r="J8" i="2"/>
  <c r="I8" i="2"/>
</calcChain>
</file>

<file path=xl/sharedStrings.xml><?xml version="1.0" encoding="utf-8"?>
<sst xmlns="http://schemas.openxmlformats.org/spreadsheetml/2006/main" count="1534" uniqueCount="758">
  <si>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</si>
  <si>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</si>
  <si>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</si>
  <si>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</si>
  <si>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</si>
  <si>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</si>
  <si>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</si>
  <si>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</si>
  <si>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</si>
  <si>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</si>
  <si>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</si>
  <si>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</si>
  <si>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</si>
  <si>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</si>
  <si>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</si>
  <si>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</si>
  <si>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</si>
  <si>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</si>
  <si>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</si>
  <si>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</si>
  <si>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</si>
  <si>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</si>
  <si>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</si>
  <si>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</si>
  <si>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</si>
  <si>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</si>
  <si>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</si>
  <si>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</si>
  <si>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</si>
  <si>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</si>
  <si>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</si>
  <si>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</si>
  <si>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</si>
  <si>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</si>
  <si>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</si>
  <si>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</si>
  <si>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</si>
  <si>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</si>
  <si>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Patty</t>
  </si>
  <si>
    <t>Del Castillo</t>
  </si>
  <si>
    <t>pattyfromthecastle@gmail.com</t>
  </si>
  <si>
    <t>California Teachers Association</t>
  </si>
  <si>
    <t>She/Her</t>
  </si>
  <si>
    <t>K12 Member (ESP/Certificate)</t>
  </si>
  <si>
    <t>Yes</t>
  </si>
  <si>
    <t>Can't share a room due to medical privacy concerns.</t>
  </si>
  <si>
    <t>N/A</t>
  </si>
  <si>
    <t>5624578237</t>
  </si>
  <si>
    <t>Martin Del Castillo</t>
  </si>
  <si>
    <t>562-457-7366</t>
  </si>
  <si>
    <t>Del Castillo, Patty</t>
  </si>
  <si>
    <t>6008 Washington Avenue</t>
  </si>
  <si>
    <t>Whittier</t>
  </si>
  <si>
    <t>CA</t>
  </si>
  <si>
    <t>90601</t>
  </si>
  <si>
    <t>Latin(o/a/x), Hispanic, and Chican(o/a/x)</t>
  </si>
  <si>
    <t>Straight/Heterosexual</t>
  </si>
  <si>
    <t>Woman</t>
  </si>
  <si>
    <t>46-60</t>
  </si>
  <si>
    <t>Veteran (20-29 years)</t>
  </si>
  <si>
    <t>Accepted</t>
  </si>
  <si>
    <t>Self-Registration</t>
  </si>
  <si>
    <t>Sonya</t>
  </si>
  <si>
    <t>Lowe</t>
  </si>
  <si>
    <t>sonyalowe@cta.org</t>
  </si>
  <si>
    <t>Local/State Affiliate Staff</t>
  </si>
  <si>
    <t>My state is my employer. Reimburse my STATE</t>
  </si>
  <si>
    <t>5622736106</t>
  </si>
  <si>
    <t>Charles de la Cruz</t>
  </si>
  <si>
    <t>310-467-0223</t>
  </si>
  <si>
    <t>Lowe, Sonya</t>
  </si>
  <si>
    <t>2825 S Pacific Ave</t>
  </si>
  <si>
    <t>San Pedro</t>
  </si>
  <si>
    <t>California</t>
  </si>
  <si>
    <t>90731</t>
  </si>
  <si>
    <t>White</t>
  </si>
  <si>
    <t>Veteran (11-19 years)</t>
  </si>
  <si>
    <t>Julie</t>
  </si>
  <si>
    <t>McCarty</t>
  </si>
  <si>
    <t>jmccartyweta@gmail.com</t>
  </si>
  <si>
    <t>5624008069</t>
  </si>
  <si>
    <t>Scott McCarty</t>
  </si>
  <si>
    <t>562-314-9143</t>
  </si>
  <si>
    <t>McCarty, Julie</t>
  </si>
  <si>
    <t>4826 Bellflower Blvd.</t>
  </si>
  <si>
    <t>Lakewood</t>
  </si>
  <si>
    <t>90713</t>
  </si>
  <si>
    <t>Not Applicable</t>
  </si>
  <si>
    <t>Allyson</t>
  </si>
  <si>
    <t>Pfeifer</t>
  </si>
  <si>
    <t>allysonbpfeifer@gmail.com</t>
  </si>
  <si>
    <t>4084256463</t>
  </si>
  <si>
    <t>Josh Pfeifer</t>
  </si>
  <si>
    <t>562-955-9684</t>
  </si>
  <si>
    <t>Pfeifer, Allyson</t>
  </si>
  <si>
    <t>14660 Whittier Boulevard_x000D_
Apt 220</t>
  </si>
  <si>
    <t>14660 Whittier Boulevard</t>
  </si>
  <si>
    <t>90605</t>
  </si>
  <si>
    <t>Bisexual</t>
  </si>
  <si>
    <t>26-35</t>
  </si>
  <si>
    <t>Mid career (6-10 years)</t>
  </si>
  <si>
    <t>Self-Modification</t>
  </si>
  <si>
    <t>Chris</t>
  </si>
  <si>
    <t>Quirarte</t>
  </si>
  <si>
    <t>seaquirarte@yahoo.com</t>
  </si>
  <si>
    <t>He/Him</t>
  </si>
  <si>
    <t>562-441-7206</t>
  </si>
  <si>
    <t>Sharon Quirarte</t>
  </si>
  <si>
    <t>630-452-4321</t>
  </si>
  <si>
    <t>Quirarte, Chris</t>
  </si>
  <si>
    <t>2751 Punta Del Este Dr.</t>
  </si>
  <si>
    <t>Hacienda Heights</t>
  </si>
  <si>
    <t>91745</t>
  </si>
  <si>
    <t>Man</t>
  </si>
  <si>
    <t>Alejandro</t>
  </si>
  <si>
    <t>Vogel</t>
  </si>
  <si>
    <t>avogelweta@gmail.com</t>
  </si>
  <si>
    <t>Whittier Elementary Teachers' Association</t>
  </si>
  <si>
    <t>5623552332</t>
  </si>
  <si>
    <t>Laura Vogel</t>
  </si>
  <si>
    <t>562-686-9932</t>
  </si>
  <si>
    <t>Vogel, Alejandro</t>
  </si>
  <si>
    <t>7912 Friends Ave</t>
  </si>
  <si>
    <t>90602</t>
  </si>
  <si>
    <t>61+</t>
  </si>
  <si>
    <t>Veteran (30-39 years)</t>
  </si>
  <si>
    <t>Ang</t>
  </si>
  <si>
    <t>Anderson</t>
  </si>
  <si>
    <t>aanderson@coloradoea.org</t>
  </si>
  <si>
    <t>Colorado Education Association</t>
  </si>
  <si>
    <t>Gluten Free</t>
  </si>
  <si>
    <t>3038152113</t>
  </si>
  <si>
    <t>Brent Anderson</t>
  </si>
  <si>
    <t>303-815-2137</t>
  </si>
  <si>
    <t>Anderson, Ang</t>
  </si>
  <si>
    <t>8300 S SAN JUAN RANGE RD</t>
  </si>
  <si>
    <t>LITTLETON</t>
  </si>
  <si>
    <t>Colorado</t>
  </si>
  <si>
    <t>CO</t>
  </si>
  <si>
    <t>801274000</t>
  </si>
  <si>
    <t>Justina</t>
  </si>
  <si>
    <t>Carter</t>
  </si>
  <si>
    <t>justina.carter@puebloea.org</t>
  </si>
  <si>
    <t>7192489283</t>
  </si>
  <si>
    <t>Tyler Carter</t>
  </si>
  <si>
    <t>719-371-5181</t>
  </si>
  <si>
    <t>Carter, Justina</t>
  </si>
  <si>
    <t>548 2nd St_x000D_
PO Box 1</t>
  </si>
  <si>
    <t>548 2nd St</t>
  </si>
  <si>
    <t>Penrose</t>
  </si>
  <si>
    <t>81240</t>
  </si>
  <si>
    <t>Mary</t>
  </si>
  <si>
    <t>Henry</t>
  </si>
  <si>
    <t>maryehenry927@gmail.com</t>
  </si>
  <si>
    <t>3039197124</t>
  </si>
  <si>
    <t>Andrew O'Connor</t>
  </si>
  <si>
    <t>303-882-1693</t>
  </si>
  <si>
    <t>Henry, Mary</t>
  </si>
  <si>
    <t>1220 West Devonshire Court</t>
  </si>
  <si>
    <t>LAFAYETTE</t>
  </si>
  <si>
    <t>80026</t>
  </si>
  <si>
    <t>Kim</t>
  </si>
  <si>
    <t>Manning Ursetta</t>
  </si>
  <si>
    <t>kursetta@coloradoea.org</t>
  </si>
  <si>
    <t>My local or UniServ Council is my employer. Reimburse my LOCAL or UNISERV COUNCIL</t>
  </si>
  <si>
    <t>Denver UniServ Unit</t>
  </si>
  <si>
    <t>Amie Baca-Oehlert</t>
  </si>
  <si>
    <t>abaca@coloradoea.org</t>
  </si>
  <si>
    <t>7203663241</t>
  </si>
  <si>
    <t>Angelina Reed</t>
  </si>
  <si>
    <t>303-501-7163</t>
  </si>
  <si>
    <t>Manning Ursetta, Kim</t>
  </si>
  <si>
    <t>3243 S Kendall St</t>
  </si>
  <si>
    <t>Denver</t>
  </si>
  <si>
    <t>80227</t>
  </si>
  <si>
    <t>Katie</t>
  </si>
  <si>
    <t>Grant</t>
  </si>
  <si>
    <t>katieg@cea.org</t>
  </si>
  <si>
    <t>Connecticut Education Association</t>
  </si>
  <si>
    <t>I am planning to fly out on Monday the 28th due to flight availability back to the east coast.</t>
  </si>
  <si>
    <t>8605397489</t>
  </si>
  <si>
    <t>Geoff Tancredi</t>
  </si>
  <si>
    <t>610-883-0951</t>
  </si>
  <si>
    <t>Grant, Katie</t>
  </si>
  <si>
    <t>28 S Highland Street</t>
  </si>
  <si>
    <t>WEST HARTFORD</t>
  </si>
  <si>
    <t>Connecticut</t>
  </si>
  <si>
    <t>CT</t>
  </si>
  <si>
    <t>06119</t>
  </si>
  <si>
    <t>Elizabeth</t>
  </si>
  <si>
    <t>Done</t>
  </si>
  <si>
    <t>ldone@mfe59.org</t>
  </si>
  <si>
    <t>Education Minnesota</t>
  </si>
  <si>
    <t>203-561-9187</t>
  </si>
  <si>
    <t>Matthew Done</t>
  </si>
  <si>
    <t>612-860-3635</t>
  </si>
  <si>
    <t>Done, Elizabeth</t>
  </si>
  <si>
    <t>414 Pondridge Circle</t>
  </si>
  <si>
    <t>Wayzata</t>
  </si>
  <si>
    <t>Minnesota</t>
  </si>
  <si>
    <t>MN</t>
  </si>
  <si>
    <t>55391</t>
  </si>
  <si>
    <t>36-45</t>
  </si>
  <si>
    <t>Tara</t>
  </si>
  <si>
    <t>Quinn</t>
  </si>
  <si>
    <t>tquinnteacher@gmail.com</t>
  </si>
  <si>
    <t>Florida Education Association</t>
  </si>
  <si>
    <t>4018659302</t>
  </si>
  <si>
    <t>Evan Correia</t>
  </si>
  <si>
    <t>401-660-6507</t>
  </si>
  <si>
    <t>Quinn, Tara</t>
  </si>
  <si>
    <t>146 Cataldo Way</t>
  </si>
  <si>
    <t>Groveland</t>
  </si>
  <si>
    <t>Florida</t>
  </si>
  <si>
    <t>FL</t>
  </si>
  <si>
    <t>34736</t>
  </si>
  <si>
    <t>Devendra</t>
  </si>
  <si>
    <t>Ramphal</t>
  </si>
  <si>
    <t>devenramphal@gmail.com</t>
  </si>
  <si>
    <t>Diabetic. Sulfate</t>
  </si>
  <si>
    <t>3523489515</t>
  </si>
  <si>
    <t>Parbattie Ramphal</t>
  </si>
  <si>
    <t>352-504-5495</t>
  </si>
  <si>
    <t>Ramphal, Devendra</t>
  </si>
  <si>
    <t>9768 Kinmore Drive</t>
  </si>
  <si>
    <t>Asian and Pacific Islander</t>
  </si>
  <si>
    <t>Jessica</t>
  </si>
  <si>
    <t>Sawicki</t>
  </si>
  <si>
    <t>jessica.sawicki@floridaea.org</t>
  </si>
  <si>
    <t>3526362544</t>
  </si>
  <si>
    <t>Kathleen Sawicki</t>
  </si>
  <si>
    <t>813-508-8606</t>
  </si>
  <si>
    <t>Sawicki, Jessica</t>
  </si>
  <si>
    <t>35653 Quail Run</t>
  </si>
  <si>
    <t>Leesburg</t>
  </si>
  <si>
    <t>34788</t>
  </si>
  <si>
    <t>Sandra</t>
  </si>
  <si>
    <t>Scott</t>
  </si>
  <si>
    <t>scottsan7@gmail.com</t>
  </si>
  <si>
    <t>Prefer not to answer</t>
  </si>
  <si>
    <t>3213052870</t>
  </si>
  <si>
    <t>Daniel Scott</t>
  </si>
  <si>
    <t>352-782-3731</t>
  </si>
  <si>
    <t>Scott, Sandra</t>
  </si>
  <si>
    <t>2305 Harlem Ave</t>
  </si>
  <si>
    <t>Eustis</t>
  </si>
  <si>
    <t>32726</t>
  </si>
  <si>
    <t>Black or African American</t>
  </si>
  <si>
    <t>Alynne</t>
  </si>
  <si>
    <t>Solway</t>
  </si>
  <si>
    <t>alynne.solway@gmail.com</t>
  </si>
  <si>
    <t>Not Listed</t>
  </si>
  <si>
    <t>Lactose Intolerant 
Gluten Intolerant</t>
  </si>
  <si>
    <t>3529880771</t>
  </si>
  <si>
    <t>Stuart Solway</t>
  </si>
  <si>
    <t>416-993-6171</t>
  </si>
  <si>
    <t>Solway, Alynne</t>
  </si>
  <si>
    <t>3530 Belland Circle_x000D_
Unit B</t>
  </si>
  <si>
    <t>3530 Belland Circle</t>
  </si>
  <si>
    <t>Clermont</t>
  </si>
  <si>
    <t>34711</t>
  </si>
  <si>
    <t>Vivian</t>
  </si>
  <si>
    <t>Brooks</t>
  </si>
  <si>
    <t>bthursdayc220@gmail.com</t>
  </si>
  <si>
    <t>Georgia Association Of Educators</t>
  </si>
  <si>
    <t>NEA-Retired Member</t>
  </si>
  <si>
    <t>4785501277</t>
  </si>
  <si>
    <t>Charmaine Brooks</t>
  </si>
  <si>
    <t>478-550-1483</t>
  </si>
  <si>
    <t>Brooks, Vivian</t>
  </si>
  <si>
    <t>139 Partridge Trail</t>
  </si>
  <si>
    <t>Warner Robins</t>
  </si>
  <si>
    <t>Georgia</t>
  </si>
  <si>
    <t>GA</t>
  </si>
  <si>
    <t>31088</t>
  </si>
  <si>
    <t>Toni</t>
  </si>
  <si>
    <t>Smith</t>
  </si>
  <si>
    <t>ts.gae.retired@gmail.com</t>
  </si>
  <si>
    <t>Upper floor near elevator</t>
  </si>
  <si>
    <t>4045398660</t>
  </si>
  <si>
    <t>Sara Shields</t>
  </si>
  <si>
    <t>404-759-3978</t>
  </si>
  <si>
    <t>Smith, Toni</t>
  </si>
  <si>
    <t>90 Katelen Ct</t>
  </si>
  <si>
    <t>Covington</t>
  </si>
  <si>
    <t>30016</t>
  </si>
  <si>
    <t>No</t>
  </si>
  <si>
    <t>Mobile</t>
  </si>
  <si>
    <t>Karen</t>
  </si>
  <si>
    <t>Solheim</t>
  </si>
  <si>
    <t>gae.retired.karensolheim@gmail.com</t>
  </si>
  <si>
    <t>I am a gluten-free vegetarian who eats no meat of any kind including chicken, fish, or shellfish.
I DO eat cheese but not eggs. :)</t>
  </si>
  <si>
    <t>Georgia Association of Educators--Retired</t>
  </si>
  <si>
    <t>706.202.7515</t>
  </si>
  <si>
    <t>Marcia Young</t>
  </si>
  <si>
    <t>770-868-6646</t>
  </si>
  <si>
    <t>Solheim, Karen</t>
  </si>
  <si>
    <t>370 Tall Tree Road</t>
  </si>
  <si>
    <t>Athens</t>
  </si>
  <si>
    <t>30606</t>
  </si>
  <si>
    <t>Rita</t>
  </si>
  <si>
    <t>Taylor</t>
  </si>
  <si>
    <t>rtaylor@ista-in.org</t>
  </si>
  <si>
    <t>Indiana State Teachers Association</t>
  </si>
  <si>
    <t>Facilitators</t>
  </si>
  <si>
    <t>fruit</t>
  </si>
  <si>
    <t>4632465891</t>
  </si>
  <si>
    <t>Daneilya Austin</t>
  </si>
  <si>
    <t>812-646-1898</t>
  </si>
  <si>
    <t>Taylor, Rita</t>
  </si>
  <si>
    <t>150 W Market Street Suite 900</t>
  </si>
  <si>
    <t>Indianapolis</t>
  </si>
  <si>
    <t>Indiana</t>
  </si>
  <si>
    <t>IN</t>
  </si>
  <si>
    <t>46204</t>
  </si>
  <si>
    <t>Early career educator (0-5 years)</t>
  </si>
  <si>
    <t>Visual</t>
  </si>
  <si>
    <t>Jen</t>
  </si>
  <si>
    <t>Cooper</t>
  </si>
  <si>
    <t>etpresidentpea@gmail.com</t>
  </si>
  <si>
    <t>Maine Education Association</t>
  </si>
  <si>
    <t>can not find a flight out that is not an overnight. Will need one more night in Hotel</t>
  </si>
  <si>
    <t>2075778782</t>
  </si>
  <si>
    <t>Del Cooper</t>
  </si>
  <si>
    <t>207-577-1627</t>
  </si>
  <si>
    <t>Cooper, Jen</t>
  </si>
  <si>
    <t>25 AUTUMN LN</t>
  </si>
  <si>
    <t>PORTLAND</t>
  </si>
  <si>
    <t>Maine</t>
  </si>
  <si>
    <t>ME</t>
  </si>
  <si>
    <t>041032805</t>
  </si>
  <si>
    <t>Kerrie</t>
  </si>
  <si>
    <t>Dowdy</t>
  </si>
  <si>
    <t>president@portlandea.com</t>
  </si>
  <si>
    <t>I could not get a flight home that departed after 4:00 on 9/27 so booked an early flight home on 9/28.</t>
  </si>
  <si>
    <t>2074096852</t>
  </si>
  <si>
    <t>Carmine Terracciano</t>
  </si>
  <si>
    <t>207-409-5740</t>
  </si>
  <si>
    <t>Dowdy, Kerrie</t>
  </si>
  <si>
    <t>27 FLEETWOOD ST</t>
  </si>
  <si>
    <t>041022013</t>
  </si>
  <si>
    <t>Amber</t>
  </si>
  <si>
    <t>Dzitko</t>
  </si>
  <si>
    <t>amber.dzitko@gmail.com</t>
  </si>
  <si>
    <t>I will check out on 9/27 as long as I can get a flight back to Portland Maine</t>
  </si>
  <si>
    <t>5039859134</t>
  </si>
  <si>
    <t>Dan Schmidt</t>
  </si>
  <si>
    <t>720-320-5657</t>
  </si>
  <si>
    <t>Dzitko, Amber</t>
  </si>
  <si>
    <t>7 Settler Road</t>
  </si>
  <si>
    <t>South Portland</t>
  </si>
  <si>
    <t>04106</t>
  </si>
  <si>
    <t>Serafina</t>
  </si>
  <si>
    <t>DeVita</t>
  </si>
  <si>
    <t>sdevita@mseanea.org</t>
  </si>
  <si>
    <t>Maryland State Education Assn</t>
  </si>
  <si>
    <t>Dietary Restriction- pescatarian diet, corn allergy</t>
  </si>
  <si>
    <t>Teachers Association of Baltimore County</t>
  </si>
  <si>
    <t>Ana Negrete-Garcia</t>
  </si>
  <si>
    <t>anegrete-garcia@mseanea.org</t>
  </si>
  <si>
    <t>4104564607</t>
  </si>
  <si>
    <t>Evan DeVita</t>
  </si>
  <si>
    <t>301-728-8924</t>
  </si>
  <si>
    <t>DeVita, Serafina</t>
  </si>
  <si>
    <t>1020 Adcock Road</t>
  </si>
  <si>
    <t>Lutherville</t>
  </si>
  <si>
    <t>Maryland</t>
  </si>
  <si>
    <t>MD</t>
  </si>
  <si>
    <t>21093</t>
  </si>
  <si>
    <t>Rayshawnda</t>
  </si>
  <si>
    <t>Germany-Porter</t>
  </si>
  <si>
    <t>rs.germanyporter@umb.edu</t>
  </si>
  <si>
    <t>Massachusetts Teachers Association</t>
  </si>
  <si>
    <t>Contact allery to Bananas, Rosemary and Lavender. Sensitive to onions and dairy.</t>
  </si>
  <si>
    <t>UniServ Council</t>
  </si>
  <si>
    <t>Karla Medina</t>
  </si>
  <si>
    <t>Kmedina@nea.org</t>
  </si>
  <si>
    <t>8572499022</t>
  </si>
  <si>
    <t>Lovell Porter</t>
  </si>
  <si>
    <t>617-610-8050</t>
  </si>
  <si>
    <t>Germany-Porter, Rayshawnda</t>
  </si>
  <si>
    <t>120  Burkhall Street Unit J</t>
  </si>
  <si>
    <t>Weymouth</t>
  </si>
  <si>
    <t>Massachusetts</t>
  </si>
  <si>
    <t>MA</t>
  </si>
  <si>
    <t>02190</t>
  </si>
  <si>
    <t>Alexa</t>
  </si>
  <si>
    <t>MacPherson</t>
  </si>
  <si>
    <t>alexa.macpherson@umb.edu</t>
  </si>
  <si>
    <t>HE member (ESP/Faculty)</t>
  </si>
  <si>
    <t>Allergic to all seafood and coconut. 
Also severely allergic to bees, hornets, wasps etc. 
I carry two epi pens with me at all times!</t>
  </si>
  <si>
    <t>5087254934</t>
  </si>
  <si>
    <t>Jim MacPherson</t>
  </si>
  <si>
    <t>781-510-6912</t>
  </si>
  <si>
    <t>MacPherson, Alexa</t>
  </si>
  <si>
    <t>42 Rindone Street</t>
  </si>
  <si>
    <t>HOLBROOK</t>
  </si>
  <si>
    <t>02343</t>
  </si>
  <si>
    <t>Christine</t>
  </si>
  <si>
    <t>Mulroney</t>
  </si>
  <si>
    <t>ftassoc@gmail.com</t>
  </si>
  <si>
    <t>none</t>
  </si>
  <si>
    <t>Framingham Teachers Association</t>
  </si>
  <si>
    <t>7742797080</t>
  </si>
  <si>
    <t>Isabella</t>
  </si>
  <si>
    <t>508-846-4267</t>
  </si>
  <si>
    <t>Mulroney, Christine</t>
  </si>
  <si>
    <t>94 VOYAGERS LN</t>
  </si>
  <si>
    <t>ASHLAND</t>
  </si>
  <si>
    <t>017211452</t>
  </si>
  <si>
    <t>Prefer not to say</t>
  </si>
  <si>
    <t>Jariza</t>
  </si>
  <si>
    <t>Rodriguez</t>
  </si>
  <si>
    <t>jerodriguez.union@gmail.com</t>
  </si>
  <si>
    <t>2 beds please</t>
  </si>
  <si>
    <t>Vegetarian, seafood allergies</t>
  </si>
  <si>
    <t>Classified Staff Union</t>
  </si>
  <si>
    <t>617-650-5375</t>
  </si>
  <si>
    <t>Ruth Rodriguez</t>
  </si>
  <si>
    <t>617-697-9610</t>
  </si>
  <si>
    <t>Rodriguez, Jariza</t>
  </si>
  <si>
    <t>51 BROOKLEDGE ST_x000D_
APT 4</t>
  </si>
  <si>
    <t>51 BROOKLEDGE ST</t>
  </si>
  <si>
    <t>BOSTON</t>
  </si>
  <si>
    <t>02121-2216</t>
  </si>
  <si>
    <t>Jimalatice (Jima for short)</t>
  </si>
  <si>
    <t>Thomas-Gilbert</t>
  </si>
  <si>
    <t>jthomas-gilbert@mea.org</t>
  </si>
  <si>
    <t>Michigan Education Association</t>
  </si>
  <si>
    <t>She/Her/Hers</t>
  </si>
  <si>
    <t>Could you please include in my hotel reservation to assign me to the highest floor possible with a view if that is applicable.</t>
  </si>
  <si>
    <t>K-12 and Higher Ed</t>
  </si>
  <si>
    <t>2483020821</t>
  </si>
  <si>
    <t>Louis Gilbert</t>
  </si>
  <si>
    <t>410-419-5287</t>
  </si>
  <si>
    <t>Thomas-Gilbert, Jimalatice (Jima for short)</t>
  </si>
  <si>
    <t>4290 Fullerton Street</t>
  </si>
  <si>
    <t>Detroit</t>
  </si>
  <si>
    <t>Michigan</t>
  </si>
  <si>
    <t>MI</t>
  </si>
  <si>
    <t>48238</t>
  </si>
  <si>
    <t>BLACK</t>
  </si>
  <si>
    <t>Warrow</t>
  </si>
  <si>
    <t>SWarrow@mea.org</t>
  </si>
  <si>
    <t>South Oakland MEA</t>
  </si>
  <si>
    <t>Mary Blair</t>
  </si>
  <si>
    <t>MBlair@mea.org</t>
  </si>
  <si>
    <t>248-506-3245</t>
  </si>
  <si>
    <t>Susan Warrow</t>
  </si>
  <si>
    <t>248-894-5722</t>
  </si>
  <si>
    <t>Warrow, Scott</t>
  </si>
  <si>
    <t>26756 Wyoming Rd</t>
  </si>
  <si>
    <t>Huntington Woods</t>
  </si>
  <si>
    <t>48070</t>
  </si>
  <si>
    <t>Native American/Alaska Native</t>
  </si>
  <si>
    <t>Lisa</t>
  </si>
  <si>
    <t>Wilson</t>
  </si>
  <si>
    <t>lwilson@maetoday.org</t>
  </si>
  <si>
    <t>Mississippi Association of Educators</t>
  </si>
  <si>
    <t>601-597-3593</t>
  </si>
  <si>
    <t>Floizell Wilson</t>
  </si>
  <si>
    <t>662-295-3430</t>
  </si>
  <si>
    <t>Wilson, Lisa</t>
  </si>
  <si>
    <t>703 Linden Circle</t>
  </si>
  <si>
    <t>Starkville</t>
  </si>
  <si>
    <t>Mississippi</t>
  </si>
  <si>
    <t>MS</t>
  </si>
  <si>
    <t>39759</t>
  </si>
  <si>
    <t>Rae</t>
  </si>
  <si>
    <t>Carlson</t>
  </si>
  <si>
    <t>raeanna.carlson@ops.org</t>
  </si>
  <si>
    <t>National Education Association</t>
  </si>
  <si>
    <t>Morphine</t>
  </si>
  <si>
    <t>7206660482</t>
  </si>
  <si>
    <t>Andrew Carlson</t>
  </si>
  <si>
    <t>402-401-9736</t>
  </si>
  <si>
    <t>Carlson, Rae</t>
  </si>
  <si>
    <t>4601 S 23rd. St.</t>
  </si>
  <si>
    <t>Omaha</t>
  </si>
  <si>
    <t>Nebraska</t>
  </si>
  <si>
    <t>NE</t>
  </si>
  <si>
    <t>68107</t>
  </si>
  <si>
    <t>Pansexual</t>
  </si>
  <si>
    <t>Melissa</t>
  </si>
  <si>
    <t>Dan</t>
  </si>
  <si>
    <t>mdan@nea.org</t>
  </si>
  <si>
    <t>NEA Headquarters Staff</t>
  </si>
  <si>
    <t>2023302476</t>
  </si>
  <si>
    <t>Jenefir Dan</t>
  </si>
  <si>
    <t>561-370-8333</t>
  </si>
  <si>
    <t>Dan, Melissa</t>
  </si>
  <si>
    <t>1202 Avondale Lane</t>
  </si>
  <si>
    <t>West Palm Beach</t>
  </si>
  <si>
    <t>33409</t>
  </si>
  <si>
    <t>ellen</t>
  </si>
  <si>
    <t>Holmes</t>
  </si>
  <si>
    <t>Eholmes@nea.org</t>
  </si>
  <si>
    <t>This will be combined with the Foundations Academy</t>
  </si>
  <si>
    <t>2076605589</t>
  </si>
  <si>
    <t>KELLY A HOLMES</t>
  </si>
  <si>
    <t>207-660-5590</t>
  </si>
  <si>
    <t>Holmes, ellen</t>
  </si>
  <si>
    <t>3 Canaan Road_x000D_
2875 North Palermo Road</t>
  </si>
  <si>
    <t>3 Canaan Road</t>
  </si>
  <si>
    <t>Pittsfield</t>
  </si>
  <si>
    <t>04967</t>
  </si>
  <si>
    <t>Other</t>
  </si>
  <si>
    <t>Amanda</t>
  </si>
  <si>
    <t>Kail</t>
  </si>
  <si>
    <t>akail@nea.org</t>
  </si>
  <si>
    <t>6152005332</t>
  </si>
  <si>
    <t>Pippa Holloway</t>
  </si>
  <si>
    <t>615-438-4950</t>
  </si>
  <si>
    <t>Kail, Amanda</t>
  </si>
  <si>
    <t>2510 Semmes Ave</t>
  </si>
  <si>
    <t>Richmond</t>
  </si>
  <si>
    <t>Virginia</t>
  </si>
  <si>
    <t>VA</t>
  </si>
  <si>
    <t>23225</t>
  </si>
  <si>
    <t>Queer</t>
  </si>
  <si>
    <t>Karla</t>
  </si>
  <si>
    <t>Medina</t>
  </si>
  <si>
    <t>KMEDINA@NEA.ORG</t>
  </si>
  <si>
    <t>NEA</t>
  </si>
  <si>
    <t>7712197785</t>
  </si>
  <si>
    <t>202-441-5111</t>
  </si>
  <si>
    <t>Medina, Karla</t>
  </si>
  <si>
    <t>1201 16th Street NW, Suite 310</t>
  </si>
  <si>
    <t>Washington</t>
  </si>
  <si>
    <t>District of Columbia</t>
  </si>
  <si>
    <t>DC</t>
  </si>
  <si>
    <t>20036</t>
  </si>
  <si>
    <t>Jacob</t>
  </si>
  <si>
    <t>Goetz</t>
  </si>
  <si>
    <t>jacob.goetz@ops.org</t>
  </si>
  <si>
    <t>Nebraska State Education Association</t>
  </si>
  <si>
    <t>4022971331</t>
  </si>
  <si>
    <t>Jacob Goetz</t>
  </si>
  <si>
    <t>402-297-1331</t>
  </si>
  <si>
    <t>Goetz, Jacob</t>
  </si>
  <si>
    <t>10125 Plymouth Point</t>
  </si>
  <si>
    <t>Bellevue</t>
  </si>
  <si>
    <t>68123</t>
  </si>
  <si>
    <t>Gay</t>
  </si>
  <si>
    <t>Kloke</t>
  </si>
  <si>
    <t>amanda.kloke@ops.org</t>
  </si>
  <si>
    <t>4026808031</t>
  </si>
  <si>
    <t>Amanda Renae Kloke</t>
  </si>
  <si>
    <t>402-680-8031</t>
  </si>
  <si>
    <t>Kloke, Amanda</t>
  </si>
  <si>
    <t>12917 Old Cherry Road</t>
  </si>
  <si>
    <t>68137</t>
  </si>
  <si>
    <t>Kathy</t>
  </si>
  <si>
    <t>Poehling</t>
  </si>
  <si>
    <t>kathy.poehling@nsea.org</t>
  </si>
  <si>
    <t>I am very allergic to fish and shellfish.  I am also gluten free and eat low carb.</t>
  </si>
  <si>
    <t>4026513555</t>
  </si>
  <si>
    <t>Bill Poehling</t>
  </si>
  <si>
    <t>402-651-7716</t>
  </si>
  <si>
    <t>Poehling, Kathy</t>
  </si>
  <si>
    <t>8135 South 50th Circle</t>
  </si>
  <si>
    <t>68157</t>
  </si>
  <si>
    <t>Angela</t>
  </si>
  <si>
    <t>Ralph</t>
  </si>
  <si>
    <t>angela.ralph@ops.org</t>
  </si>
  <si>
    <t>4023201802</t>
  </si>
  <si>
    <t>Brad Ralph</t>
  </si>
  <si>
    <t>402-216-9637</t>
  </si>
  <si>
    <t>Ralph, Angela</t>
  </si>
  <si>
    <t>6818 S. 135th Ave.</t>
  </si>
  <si>
    <t>Jeff</t>
  </si>
  <si>
    <t>Faber</t>
  </si>
  <si>
    <t>jefaber@yahoo.com</t>
  </si>
  <si>
    <t>NON-Affiliate</t>
  </si>
  <si>
    <t>Lake Orion EA</t>
  </si>
  <si>
    <t>2488307402</t>
  </si>
  <si>
    <t>Karyn Faber</t>
  </si>
  <si>
    <t>248-805-3421</t>
  </si>
  <si>
    <t>Faber, Jeff</t>
  </si>
  <si>
    <t>2964 Crestwood Ct</t>
  </si>
  <si>
    <t>Lake Orion</t>
  </si>
  <si>
    <t>48359</t>
  </si>
  <si>
    <t>Tonya</t>
  </si>
  <si>
    <t>Horn</t>
  </si>
  <si>
    <t>tonyahglass@gmail.com</t>
  </si>
  <si>
    <t>Ohio Education Association</t>
  </si>
  <si>
    <t>None</t>
  </si>
  <si>
    <t>(330)472-4181</t>
  </si>
  <si>
    <t>Melvin Horn</t>
  </si>
  <si>
    <t>330-472-0991</t>
  </si>
  <si>
    <t>Horn, Tonya</t>
  </si>
  <si>
    <t>1402 Medley Dr</t>
  </si>
  <si>
    <t>North Canton</t>
  </si>
  <si>
    <t>Ohio</t>
  </si>
  <si>
    <t>44720</t>
  </si>
  <si>
    <t>Kristie</t>
  </si>
  <si>
    <t>Lewis</t>
  </si>
  <si>
    <t>Klewis@twinsburgcsd.org</t>
  </si>
  <si>
    <t>Vegan plant based diet</t>
  </si>
  <si>
    <t>216 925 2453</t>
  </si>
  <si>
    <t>Zion Lewis</t>
  </si>
  <si>
    <t>440-622-1963</t>
  </si>
  <si>
    <t>Lewis, Kristie</t>
  </si>
  <si>
    <t>6955 Richmond  Road</t>
  </si>
  <si>
    <t>Solon</t>
  </si>
  <si>
    <t>OH</t>
  </si>
  <si>
    <t>44139</t>
  </si>
  <si>
    <t>Kristina</t>
  </si>
  <si>
    <t>Newton</t>
  </si>
  <si>
    <t>kristinaxnewton@gmail.com</t>
  </si>
  <si>
    <t>Feather free bedding please</t>
  </si>
  <si>
    <t>6144034518</t>
  </si>
  <si>
    <t>Roseann Newton</t>
  </si>
  <si>
    <t>614-403-4518</t>
  </si>
  <si>
    <t>Newton, Kristina</t>
  </si>
  <si>
    <t>5357 CYPRESS CHASE</t>
  </si>
  <si>
    <t>COLUMBUS</t>
  </si>
  <si>
    <t>432287212</t>
  </si>
  <si>
    <t>Dr. Taraja</t>
  </si>
  <si>
    <t>Shephard Allen</t>
  </si>
  <si>
    <t>shephardallent@ohea.org</t>
  </si>
  <si>
    <t>I’m staying for the UniServ Foundations Training through October 2nd</t>
  </si>
  <si>
    <t>No Beef
No Pork
No Dairy</t>
  </si>
  <si>
    <t>6143273569</t>
  </si>
  <si>
    <t>David Allen</t>
  </si>
  <si>
    <t>614-678-1961</t>
  </si>
  <si>
    <t>Shephard Allen, Dr. Taraja</t>
  </si>
  <si>
    <t>5684 Earnings Drive</t>
  </si>
  <si>
    <t>Columbus</t>
  </si>
  <si>
    <t>43232</t>
  </si>
  <si>
    <t>Joshua</t>
  </si>
  <si>
    <t>Frazier</t>
  </si>
  <si>
    <t>jfrazier@okea.org</t>
  </si>
  <si>
    <t>Oklahoma Education Association</t>
  </si>
  <si>
    <t>5804840096</t>
  </si>
  <si>
    <t>Kayla Frazier</t>
  </si>
  <si>
    <t>580-352-2510</t>
  </si>
  <si>
    <t>Frazier, Joshua</t>
  </si>
  <si>
    <t>1500 N 5th st</t>
  </si>
  <si>
    <t>Ponca City</t>
  </si>
  <si>
    <t>Oklahoma</t>
  </si>
  <si>
    <t>OK</t>
  </si>
  <si>
    <t>74601</t>
  </si>
  <si>
    <t>Michele</t>
  </si>
  <si>
    <t>Jones</t>
  </si>
  <si>
    <t>president@geaut.org</t>
  </si>
  <si>
    <t>Utah Education Association</t>
  </si>
  <si>
    <t>801-293-3229</t>
  </si>
  <si>
    <t>Matthew  Jones</t>
  </si>
  <si>
    <t>801-637-2970</t>
  </si>
  <si>
    <t>Jones, Michele</t>
  </si>
  <si>
    <t>3710 S 500 E</t>
  </si>
  <si>
    <t>SOUTH SALT LAKE</t>
  </si>
  <si>
    <t>Utah</t>
  </si>
  <si>
    <t>UT</t>
  </si>
  <si>
    <t>841061130</t>
  </si>
  <si>
    <t>Bishop</t>
  </si>
  <si>
    <t>kbishop@washingtonea.org</t>
  </si>
  <si>
    <t>Washington Education Association</t>
  </si>
  <si>
    <t>Sammamish Uniserv Council</t>
  </si>
  <si>
    <t>(425)457-6934</t>
  </si>
  <si>
    <t>Ellen Holmes</t>
  </si>
  <si>
    <t>207-660-5589</t>
  </si>
  <si>
    <t>Bishop, Katie</t>
  </si>
  <si>
    <t>13824 169th Ave SE</t>
  </si>
  <si>
    <t>Renton</t>
  </si>
  <si>
    <t>WA</t>
  </si>
  <si>
    <t>98059</t>
  </si>
  <si>
    <t>Miguel</t>
  </si>
  <si>
    <t>Lopez</t>
  </si>
  <si>
    <t>Miguel.lopez0619@gmail.com</t>
  </si>
  <si>
    <t>3609176380</t>
  </si>
  <si>
    <t>Richard Peplinski</t>
  </si>
  <si>
    <t>360-551-8706</t>
  </si>
  <si>
    <t>Lopez, Miguel</t>
  </si>
  <si>
    <t>933 CALLAHAN DR</t>
  </si>
  <si>
    <t>BREMERTON</t>
  </si>
  <si>
    <t>983104200</t>
  </si>
  <si>
    <t>Kristin</t>
  </si>
  <si>
    <t>Lytie</t>
  </si>
  <si>
    <t>LytieK@weac.org</t>
  </si>
  <si>
    <t>Wisconsin Education Assn Council</t>
  </si>
  <si>
    <t>9203603530</t>
  </si>
  <si>
    <t>Ric Chciuk</t>
  </si>
  <si>
    <t>773-307-2333</t>
  </si>
  <si>
    <t>Lytie, Kristin</t>
  </si>
  <si>
    <t>2694 Willow Grove Lane</t>
  </si>
  <si>
    <t>GREEN BAY</t>
  </si>
  <si>
    <t>Wisconsin</t>
  </si>
  <si>
    <t>WI</t>
  </si>
  <si>
    <t>54311</t>
  </si>
  <si>
    <t>Miller</t>
  </si>
  <si>
    <t>millere@weac.org</t>
  </si>
  <si>
    <t>815-219-0016</t>
  </si>
  <si>
    <t>Drew Miller</t>
  </si>
  <si>
    <t>920-723-1793</t>
  </si>
  <si>
    <t>Miller, Elizabeth</t>
  </si>
  <si>
    <t>223 S Locust Ln</t>
  </si>
  <si>
    <t>Whitewater</t>
  </si>
  <si>
    <t>53190</t>
  </si>
  <si>
    <t>Cori</t>
  </si>
  <si>
    <t>Porter</t>
  </si>
  <si>
    <t>porterc@weac.org</t>
  </si>
  <si>
    <t>+1 843 516 4871</t>
  </si>
  <si>
    <t>Ronnie Porter</t>
  </si>
  <si>
    <t>803-447-7487</t>
  </si>
  <si>
    <t>Porter, Cori</t>
  </si>
  <si>
    <t>1517 Covey Dr</t>
  </si>
  <si>
    <t>River Falls</t>
  </si>
  <si>
    <t>54022</t>
  </si>
  <si>
    <t>Amy</t>
  </si>
  <si>
    <t>Turkowski</t>
  </si>
  <si>
    <t>Amyturkowski@gmail.com</t>
  </si>
  <si>
    <t>Madison Teachers Incorporated</t>
  </si>
  <si>
    <t>2628802768</t>
  </si>
  <si>
    <t>Jason Handel</t>
  </si>
  <si>
    <t>608-669-7019</t>
  </si>
  <si>
    <t>Turkowski, Amy</t>
  </si>
  <si>
    <t>138 CUMBERLAND LN</t>
  </si>
  <si>
    <t>MADISON</t>
  </si>
  <si>
    <t>537142324</t>
  </si>
  <si>
    <t>Jeny</t>
  </si>
  <si>
    <t>Gardner</t>
  </si>
  <si>
    <t>jgardner@wyoea.org</t>
  </si>
  <si>
    <t>Wyoming Education Association</t>
  </si>
  <si>
    <t>3072742104</t>
  </si>
  <si>
    <t>Joe Gardner</t>
  </si>
  <si>
    <t>916-825-9827</t>
  </si>
  <si>
    <t>Gardner, Jeny</t>
  </si>
  <si>
    <t>322 Lane 13_x000D_
Suite 1</t>
  </si>
  <si>
    <t>322 Lane 13</t>
  </si>
  <si>
    <t>POWELL</t>
  </si>
  <si>
    <t>Wyoming</t>
  </si>
  <si>
    <t>WY</t>
  </si>
  <si>
    <t>82435</t>
  </si>
  <si>
    <t>Non-Binary</t>
  </si>
  <si>
    <t>Sarah</t>
  </si>
  <si>
    <t>Hummel</t>
  </si>
  <si>
    <t>wyohummel@gmail.com</t>
  </si>
  <si>
    <t>3072677189</t>
  </si>
  <si>
    <t>Karen Ridenour</t>
  </si>
  <si>
    <t>307-680-4546</t>
  </si>
  <si>
    <t>Hummel, Sarah</t>
  </si>
  <si>
    <t>4907 Raven St.</t>
  </si>
  <si>
    <t>GILLETTE</t>
  </si>
  <si>
    <t>82718</t>
  </si>
  <si>
    <t>Shasta</t>
  </si>
  <si>
    <t>Rosales</t>
  </si>
  <si>
    <t>Shastamrosales@gmail.com</t>
  </si>
  <si>
    <t>Brighton Education Association</t>
  </si>
  <si>
    <t>608-347-2577</t>
  </si>
  <si>
    <t>John Murphy</t>
  </si>
  <si>
    <t>Rosales, Shasta</t>
  </si>
  <si>
    <t>802 Bittersweet Ln</t>
  </si>
  <si>
    <t>Longmont</t>
  </si>
  <si>
    <t>80503</t>
  </si>
  <si>
    <t>Straight</t>
  </si>
  <si>
    <t>Veteran (11+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</si>
</sst>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Arial"/>
      <family val="2"/>
    </font>
    <font>
      <b/>
      <sz val="13"/>
      <color theme="1"/>
      <name val="Calibri"/>
      <family val="2"/>
    </font>
    <font>
      <sz val="12"/>
      <color theme="1"/>
      <name val="Calibri"/>
      <family val="2"/>
    </font>
    <font>
      <u/>
      <sz val="12"/>
      <color rgb="FF0000FF"/>
      <name val="Calibri"/>
      <family val="2"/>
    </font>
    <font>
      <u/>
      <sz val="10"/>
      <color rgb="FF0000FF"/>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2">
    <xf numFmtId="0" fontId="0" fillId="0" borderId="0" xfId="0"/>
    <xf numFmtId="0" fontId="0" fillId="0" borderId="0" xfId="0" applyAlignment="1">
      <alignment horizontal="left" vertical="top"/>
    </xf>
    <xf numFmtId="22" fontId="2" fillId="0" borderId="0" xfId="0" applyNumberFormat="1" applyFont="1" applyAlignment="1">
      <alignment horizontal="left" vertical="top"/>
    </xf>
    <xf numFmtId="14" fontId="2" fillId="0" borderId="0" xfId="0" applyNumberFormat="1" applyFont="1" applyAlignment="1">
      <alignment horizontal="left" vertical="top"/>
    </xf>
    <xf numFmtId="22"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0" fontId="1" fillId="0" borderId="1" xfId="0" applyFont="1" applyBorder="1" applyAlignment="1">
      <alignment horizontal="left" vertical="top"/>
    </xf>
    <xf numFmtId="49" fontId="2" fillId="0" borderId="0" xfId="0" applyNumberFormat="1" applyFont="1" applyAlignment="1">
      <alignment horizontal="left" vertical="top"/>
    </xf>
    <xf numFmtId="49" fontId="3" fillId="0" borderId="0" xfId="1" applyNumberFormat="1" applyFont="1" applyAlignment="1">
      <alignment horizontal="left" vertical="top"/>
    </xf>
    <xf numFmtId="49" fontId="2" fillId="2" borderId="0" xfId="0" applyNumberFormat="1" applyFont="1" applyFill="1" applyAlignment="1">
      <alignment horizontal="left" vertical="top"/>
    </xf>
    <xf numFmtId="49" fontId="3" fillId="2" borderId="0" xfId="1" applyNumberFormat="1" applyFont="1" applyFill="1" applyAlignment="1">
      <alignment horizontal="left" vertical="top"/>
    </xf>
    <xf numFmtId="49" fontId="2" fillId="0" borderId="0" xfId="0" quotePrefix="1" applyNumberFormat="1" applyFont="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58" totalsRowShown="0" headerRowDxfId="39" dataDxfId="38">
  <autoFilter ref="A1:AL58" xr:uid="{00000000-0009-0000-0100-000001000000}"/>
  <sortState xmlns:xlrd2="http://schemas.microsoft.com/office/spreadsheetml/2017/richdata2" ref="A2:AL58">
    <sortCondition ref="E1:E58"/>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9bb3b3c1-9fc8-4bbf-b681-7970780120ca&amp;inviteestub=5b218f21-165a-4a43-858a-8bb12ce8090f" TargetMode="External"/><Relationship Id="rId18" Type="http://schemas.openxmlformats.org/officeDocument/2006/relationships/hyperlink" Target="https://app.cvent.com/subscribers/events2/Invitee/InviteeDetails?evtstub=9bb3b3c1-9fc8-4bbf-b681-7970780120ca&amp;inviteestub=8d0d412a-8722-413b-a672-1f1629207ce1" TargetMode="External"/><Relationship Id="rId26" Type="http://schemas.openxmlformats.org/officeDocument/2006/relationships/hyperlink" Target="https://app.cvent.com/subscribers/events2/Invitee/InviteeDetails?evtstub=9bb3b3c1-9fc8-4bbf-b681-7970780120ca&amp;inviteestub=e560a375-ef4c-4b64-8980-d38488a859b7" TargetMode="External"/><Relationship Id="rId39" Type="http://schemas.openxmlformats.org/officeDocument/2006/relationships/hyperlink" Target="https://app.cvent.com/subscribers/events2/Invitee/InviteeDetails?evtstub=9bb3b3c1-9fc8-4bbf-b681-7970780120ca&amp;inviteestub=c5852c55-fd15-4339-b7c6-93d19c551127" TargetMode="External"/><Relationship Id="rId21" Type="http://schemas.openxmlformats.org/officeDocument/2006/relationships/hyperlink" Target="https://app.cvent.com/subscribers/events2/Invitee/InviteeDetails?evtstub=9bb3b3c1-9fc8-4bbf-b681-7970780120ca&amp;inviteestub=20954715-7acb-4652-b593-7e46050fa5c0" TargetMode="External"/><Relationship Id="rId34" Type="http://schemas.openxmlformats.org/officeDocument/2006/relationships/hyperlink" Target="https://app.cvent.com/subscribers/events2/Invitee/InviteeDetails?evtstub=9bb3b3c1-9fc8-4bbf-b681-7970780120ca&amp;inviteestub=bea3bd6e-651f-4fb8-be6d-44b8c045f512" TargetMode="External"/><Relationship Id="rId42" Type="http://schemas.openxmlformats.org/officeDocument/2006/relationships/hyperlink" Target="https://app.cvent.com/subscribers/events2/Invitee/InviteeDetails?evtstub=9bb3b3c1-9fc8-4bbf-b681-7970780120ca&amp;inviteestub=fd8385e0-6fdb-493b-834b-0c2ddccd9cf3" TargetMode="External"/><Relationship Id="rId47" Type="http://schemas.openxmlformats.org/officeDocument/2006/relationships/hyperlink" Target="https://app.cvent.com/subscribers/events2/Invitee/InviteeDetails?evtstub=9bb3b3c1-9fc8-4bbf-b681-7970780120ca&amp;inviteestub=5ad33804-54f6-4c0f-9617-2786219cc9ee" TargetMode="External"/><Relationship Id="rId50" Type="http://schemas.openxmlformats.org/officeDocument/2006/relationships/hyperlink" Target="https://app.cvent.com/subscribers/events2/Invitee/InviteeDetails?evtstub=9bb3b3c1-9fc8-4bbf-b681-7970780120ca&amp;inviteestub=49b15928-b126-441d-b3d1-5e64c27a04b7" TargetMode="External"/><Relationship Id="rId55" Type="http://schemas.openxmlformats.org/officeDocument/2006/relationships/hyperlink" Target="https://app.cvent.com/subscribers/events2/Invitee/InviteeDetails?evtstub=9bb3b3c1-9fc8-4bbf-b681-7970780120ca&amp;inviteestub=c5a3d661-bc07-47e7-94cc-5a2ed0fb5b86" TargetMode="External"/><Relationship Id="rId7" Type="http://schemas.openxmlformats.org/officeDocument/2006/relationships/hyperlink" Target="https://app.cvent.com/subscribers/events2/Invitee/InviteeDetails?evtstub=9bb3b3c1-9fc8-4bbf-b681-7970780120ca&amp;inviteestub=592da2d7-1707-44e4-8abe-92a2d3e01ae7" TargetMode="External"/><Relationship Id="rId2" Type="http://schemas.openxmlformats.org/officeDocument/2006/relationships/hyperlink" Target="https://app.cvent.com/subscribers/events2/Invitee/InviteeDetails?evtstub=9bb3b3c1-9fc8-4bbf-b681-7970780120ca&amp;inviteestub=7af10ee2-11fc-44d7-87d6-5555cfea23ad" TargetMode="External"/><Relationship Id="rId16" Type="http://schemas.openxmlformats.org/officeDocument/2006/relationships/hyperlink" Target="https://app.cvent.com/subscribers/events2/Invitee/InviteeDetails?evtstub=9bb3b3c1-9fc8-4bbf-b681-7970780120ca&amp;inviteestub=9de0db3a-37e2-4715-a56e-fc239b15d06f" TargetMode="External"/><Relationship Id="rId29" Type="http://schemas.openxmlformats.org/officeDocument/2006/relationships/hyperlink" Target="https://app.cvent.com/subscribers/events2/Invitee/InviteeDetails?evtstub=9bb3b3c1-9fc8-4bbf-b681-7970780120ca&amp;inviteestub=3f47ab5f-787c-480c-b830-3eb106fccdf3" TargetMode="External"/><Relationship Id="rId11" Type="http://schemas.openxmlformats.org/officeDocument/2006/relationships/hyperlink" Target="https://app.cvent.com/subscribers/events2/Invitee/InviteeDetails?evtstub=9bb3b3c1-9fc8-4bbf-b681-7970780120ca&amp;inviteestub=423cd81b-51d9-423a-bbbb-cbb669955599" TargetMode="External"/><Relationship Id="rId24" Type="http://schemas.openxmlformats.org/officeDocument/2006/relationships/hyperlink" Target="https://app.cvent.com/subscribers/events2/Invitee/InviteeDetails?evtstub=9bb3b3c1-9fc8-4bbf-b681-7970780120ca&amp;inviteestub=448560fb-1896-4894-9311-507200ed3d69" TargetMode="External"/><Relationship Id="rId32" Type="http://schemas.openxmlformats.org/officeDocument/2006/relationships/hyperlink" Target="https://app.cvent.com/subscribers/events2/Invitee/InviteeDetails?evtstub=9bb3b3c1-9fc8-4bbf-b681-7970780120ca&amp;inviteestub=af6b9a54-1717-424e-be2b-5a270bfbf981" TargetMode="External"/><Relationship Id="rId37" Type="http://schemas.openxmlformats.org/officeDocument/2006/relationships/hyperlink" Target="https://app.cvent.com/subscribers/events2/Invitee/InviteeDetails?evtstub=9bb3b3c1-9fc8-4bbf-b681-7970780120ca&amp;inviteestub=39b4617a-247c-498d-aa61-ab80d59068a7" TargetMode="External"/><Relationship Id="rId40" Type="http://schemas.openxmlformats.org/officeDocument/2006/relationships/hyperlink" Target="https://app.cvent.com/subscribers/events2/Invitee/InviteeDetails?evtstub=9bb3b3c1-9fc8-4bbf-b681-7970780120ca&amp;inviteestub=e30001be-3347-4687-ab09-6b90227bd835" TargetMode="External"/><Relationship Id="rId45" Type="http://schemas.openxmlformats.org/officeDocument/2006/relationships/hyperlink" Target="https://app.cvent.com/subscribers/events2/Invitee/InviteeDetails?evtstub=9bb3b3c1-9fc8-4bbf-b681-7970780120ca&amp;inviteestub=5475975d-4479-4645-9564-90879873d61d" TargetMode="External"/><Relationship Id="rId53" Type="http://schemas.openxmlformats.org/officeDocument/2006/relationships/hyperlink" Target="https://app.cvent.com/subscribers/events2/Invitee/InviteeDetails?evtstub=9bb3b3c1-9fc8-4bbf-b681-7970780120ca&amp;inviteestub=b5698b5f-4f86-4e5f-9c93-5b225bf95032" TargetMode="External"/><Relationship Id="rId58" Type="http://schemas.openxmlformats.org/officeDocument/2006/relationships/table" Target="../tables/table1.xml"/><Relationship Id="rId5" Type="http://schemas.openxmlformats.org/officeDocument/2006/relationships/hyperlink" Target="https://app.cvent.com/subscribers/events2/Invitee/InviteeDetails?evtstub=9bb3b3c1-9fc8-4bbf-b681-7970780120ca&amp;inviteestub=11f3fa63-5626-4fa4-b82c-cfe7dad17619" TargetMode="External"/><Relationship Id="rId19" Type="http://schemas.openxmlformats.org/officeDocument/2006/relationships/hyperlink" Target="https://app.cvent.com/subscribers/events2/Invitee/InviteeDetails?evtstub=9bb3b3c1-9fc8-4bbf-b681-7970780120ca&amp;inviteestub=19c084b5-d902-4f85-b12f-235d4080e50e" TargetMode="External"/><Relationship Id="rId4" Type="http://schemas.openxmlformats.org/officeDocument/2006/relationships/hyperlink" Target="https://app.cvent.com/subscribers/events2/Invitee/InviteeDetails?evtstub=9bb3b3c1-9fc8-4bbf-b681-7970780120ca&amp;inviteestub=07d7441a-2687-4b18-acb3-8a462bd2aadc" TargetMode="External"/><Relationship Id="rId9" Type="http://schemas.openxmlformats.org/officeDocument/2006/relationships/hyperlink" Target="https://app.cvent.com/subscribers/events2/Invitee/InviteeDetails?evtstub=9bb3b3c1-9fc8-4bbf-b681-7970780120ca&amp;inviteestub=b30e0ca7-6a17-4a77-bb8e-c869e54a9a10" TargetMode="External"/><Relationship Id="rId14" Type="http://schemas.openxmlformats.org/officeDocument/2006/relationships/hyperlink" Target="https://app.cvent.com/subscribers/events2/Invitee/InviteeDetails?evtstub=9bb3b3c1-9fc8-4bbf-b681-7970780120ca&amp;inviteestub=97af3083-66f1-4f2c-b6e7-f36a87d0d2d0" TargetMode="External"/><Relationship Id="rId22" Type="http://schemas.openxmlformats.org/officeDocument/2006/relationships/hyperlink" Target="https://app.cvent.com/subscribers/events2/Invitee/InviteeDetails?evtstub=9bb3b3c1-9fc8-4bbf-b681-7970780120ca&amp;inviteestub=33787289-b32c-472d-9486-9d34cff3539a" TargetMode="External"/><Relationship Id="rId27" Type="http://schemas.openxmlformats.org/officeDocument/2006/relationships/hyperlink" Target="https://app.cvent.com/subscribers/events2/Invitee/InviteeDetails?evtstub=9bb3b3c1-9fc8-4bbf-b681-7970780120ca&amp;inviteestub=e3a4c9f1-040d-4b4d-9aa1-bdfd6a26f6ec" TargetMode="External"/><Relationship Id="rId30" Type="http://schemas.openxmlformats.org/officeDocument/2006/relationships/hyperlink" Target="https://app.cvent.com/subscribers/events2/Invitee/InviteeDetails?evtstub=9bb3b3c1-9fc8-4bbf-b681-7970780120ca&amp;inviteestub=723e62e5-4a4b-4893-b696-2610660519f7" TargetMode="External"/><Relationship Id="rId35" Type="http://schemas.openxmlformats.org/officeDocument/2006/relationships/hyperlink" Target="https://app.cvent.com/subscribers/events2/Invitee/InviteeDetails?evtstub=9bb3b3c1-9fc8-4bbf-b681-7970780120ca&amp;inviteestub=5104b528-6097-420a-88f4-e4ba2178934a" TargetMode="External"/><Relationship Id="rId43" Type="http://schemas.openxmlformats.org/officeDocument/2006/relationships/hyperlink" Target="https://app.cvent.com/subscribers/events2/Invitee/InviteeDetails?evtstub=9bb3b3c1-9fc8-4bbf-b681-7970780120ca&amp;inviteestub=aad126dc-b001-4957-a404-63baa75af04e" TargetMode="External"/><Relationship Id="rId48" Type="http://schemas.openxmlformats.org/officeDocument/2006/relationships/hyperlink" Target="https://app.cvent.com/subscribers/events2/Invitee/InviteeDetails?evtstub=9bb3b3c1-9fc8-4bbf-b681-7970780120ca&amp;inviteestub=b3375bfb-592a-472b-8777-e1bb25fa94dc" TargetMode="External"/><Relationship Id="rId56" Type="http://schemas.openxmlformats.org/officeDocument/2006/relationships/hyperlink" Target="https://app.cvent.com/subscribers/events2/Invitee/InviteeDetails?evtstub=9bb3b3c1-9fc8-4bbf-b681-7970780120ca&amp;inviteestub=f94d9c5c-fa0f-480b-b431-8bf446b9252a" TargetMode="External"/><Relationship Id="rId8" Type="http://schemas.openxmlformats.org/officeDocument/2006/relationships/hyperlink" Target="https://app.cvent.com/subscribers/events2/Invitee/InviteeDetails?evtstub=9bb3b3c1-9fc8-4bbf-b681-7970780120ca&amp;inviteestub=3a9a3d85-744e-4cb4-93eb-b90161f60ce9" TargetMode="External"/><Relationship Id="rId51" Type="http://schemas.openxmlformats.org/officeDocument/2006/relationships/hyperlink" Target="https://app.cvent.com/subscribers/events2/Invitee/InviteeDetails?evtstub=9bb3b3c1-9fc8-4bbf-b681-7970780120ca&amp;inviteestub=de582b1a-a64b-4b54-b07f-5f42c62b381d" TargetMode="External"/><Relationship Id="rId3" Type="http://schemas.openxmlformats.org/officeDocument/2006/relationships/hyperlink" Target="https://app.cvent.com/subscribers/events2/Invitee/InviteeDetails?evtstub=9bb3b3c1-9fc8-4bbf-b681-7970780120ca&amp;inviteestub=acc7c65e-727c-4813-988d-c9eb6505d98b" TargetMode="External"/><Relationship Id="rId12" Type="http://schemas.openxmlformats.org/officeDocument/2006/relationships/hyperlink" Target="https://app.cvent.com/subscribers/events2/Invitee/InviteeDetails?evtstub=9bb3b3c1-9fc8-4bbf-b681-7970780120ca&amp;inviteestub=81bf9503-fbe7-41ef-8583-a1c8ec6f267b" TargetMode="External"/><Relationship Id="rId17" Type="http://schemas.openxmlformats.org/officeDocument/2006/relationships/hyperlink" Target="https://app.cvent.com/subscribers/events2/Invitee/InviteeDetails?evtstub=9bb3b3c1-9fc8-4bbf-b681-7970780120ca&amp;inviteestub=e7ab19a3-a03d-4c61-a3cb-bb428af5843f" TargetMode="External"/><Relationship Id="rId25" Type="http://schemas.openxmlformats.org/officeDocument/2006/relationships/hyperlink" Target="https://app.cvent.com/subscribers/events2/Invitee/InviteeDetails?evtstub=9bb3b3c1-9fc8-4bbf-b681-7970780120ca&amp;inviteestub=a5ce9cbb-5308-4595-8261-d488550b254b" TargetMode="External"/><Relationship Id="rId33" Type="http://schemas.openxmlformats.org/officeDocument/2006/relationships/hyperlink" Target="https://app.cvent.com/subscribers/events2/Invitee/InviteeDetails?evtstub=9bb3b3c1-9fc8-4bbf-b681-7970780120ca&amp;inviteestub=929f3660-ae8b-469b-864b-fa6a5749b06f" TargetMode="External"/><Relationship Id="rId38" Type="http://schemas.openxmlformats.org/officeDocument/2006/relationships/hyperlink" Target="https://app.cvent.com/subscribers/events2/Invitee/InviteeDetails?evtstub=9bb3b3c1-9fc8-4bbf-b681-7970780120ca&amp;inviteestub=e871d23b-d776-4b2d-ac73-cbe9797a1b8c" TargetMode="External"/><Relationship Id="rId46" Type="http://schemas.openxmlformats.org/officeDocument/2006/relationships/hyperlink" Target="https://app.cvent.com/subscribers/events2/Invitee/InviteeDetails?evtstub=9bb3b3c1-9fc8-4bbf-b681-7970780120ca&amp;inviteestub=ea57bbe8-732a-4cf4-ab07-bdd225ca22b0" TargetMode="External"/><Relationship Id="rId20" Type="http://schemas.openxmlformats.org/officeDocument/2006/relationships/hyperlink" Target="https://app.cvent.com/subscribers/events2/Invitee/InviteeDetails?evtstub=9bb3b3c1-9fc8-4bbf-b681-7970780120ca&amp;inviteestub=3746508f-213a-476a-9072-9a336a16c6e6" TargetMode="External"/><Relationship Id="rId41" Type="http://schemas.openxmlformats.org/officeDocument/2006/relationships/hyperlink" Target="https://app.cvent.com/subscribers/events2/Invitee/InviteeDetails?evtstub=9bb3b3c1-9fc8-4bbf-b681-7970780120ca&amp;inviteestub=992a4118-55fc-4bf8-a1be-b6fc31139c4f" TargetMode="External"/><Relationship Id="rId54" Type="http://schemas.openxmlformats.org/officeDocument/2006/relationships/hyperlink" Target="https://app.cvent.com/subscribers/events2/Invitee/InviteeDetails?evtstub=9bb3b3c1-9fc8-4bbf-b681-7970780120ca&amp;inviteestub=35907160-7c7d-4431-89ec-2cee0bddc68d" TargetMode="External"/><Relationship Id="rId1" Type="http://schemas.openxmlformats.org/officeDocument/2006/relationships/hyperlink" Target="https://app.cvent.com/subscribers/events2/Invitee/InviteeDetails?evtstub=9bb3b3c1-9fc8-4bbf-b681-7970780120ca&amp;inviteestub=f8059c1b-7bb0-4420-9e77-f2191676645f" TargetMode="External"/><Relationship Id="rId6" Type="http://schemas.openxmlformats.org/officeDocument/2006/relationships/hyperlink" Target="https://app.cvent.com/subscribers/events2/Invitee/InviteeDetails?evtstub=9bb3b3c1-9fc8-4bbf-b681-7970780120ca&amp;inviteestub=bfab6a22-8294-4bd2-a2bb-19fdfa801b0a" TargetMode="External"/><Relationship Id="rId15" Type="http://schemas.openxmlformats.org/officeDocument/2006/relationships/hyperlink" Target="https://app.cvent.com/subscribers/events2/Invitee/InviteeDetails?evtstub=9bb3b3c1-9fc8-4bbf-b681-7970780120ca&amp;inviteestub=5d37629d-b6f3-4bd5-9a5f-59bc9994feaa" TargetMode="External"/><Relationship Id="rId23" Type="http://schemas.openxmlformats.org/officeDocument/2006/relationships/hyperlink" Target="https://app.cvent.com/subscribers/events2/Invitee/InviteeDetails?evtstub=9bb3b3c1-9fc8-4bbf-b681-7970780120ca&amp;inviteestub=c67b149a-086a-46a0-8a02-01c3b430f7d5" TargetMode="External"/><Relationship Id="rId28" Type="http://schemas.openxmlformats.org/officeDocument/2006/relationships/hyperlink" Target="https://app.cvent.com/subscribers/events2/Invitee/InviteeDetails?evtstub=9bb3b3c1-9fc8-4bbf-b681-7970780120ca&amp;inviteestub=08a79e6e-4486-4440-8c4f-7796d58f52e7" TargetMode="External"/><Relationship Id="rId36" Type="http://schemas.openxmlformats.org/officeDocument/2006/relationships/hyperlink" Target="https://app.cvent.com/subscribers/events2/Invitee/InviteeDetails?evtstub=9bb3b3c1-9fc8-4bbf-b681-7970780120ca&amp;inviteestub=3bc553d1-9568-4bef-b270-2c9c5fdf93c0" TargetMode="External"/><Relationship Id="rId49" Type="http://schemas.openxmlformats.org/officeDocument/2006/relationships/hyperlink" Target="https://app.cvent.com/subscribers/events2/Invitee/InviteeDetails?evtstub=9bb3b3c1-9fc8-4bbf-b681-7970780120ca&amp;inviteestub=bd862123-99f8-4425-b121-08ac825983db" TargetMode="External"/><Relationship Id="rId57" Type="http://schemas.openxmlformats.org/officeDocument/2006/relationships/hyperlink" Target="https://app.cvent.com/subscribers/events2/Invitee/InviteeDetails?evtstub=9bb3b3c1-9fc8-4bbf-b681-7970780120ca&amp;inviteestub=11628e7e-2ae8-4f04-aca9-519b10304591" TargetMode="External"/><Relationship Id="rId10" Type="http://schemas.openxmlformats.org/officeDocument/2006/relationships/hyperlink" Target="https://app.cvent.com/subscribers/events2/Invitee/InviteeDetails?evtstub=9bb3b3c1-9fc8-4bbf-b681-7970780120ca&amp;inviteestub=64fa9890-264e-4cb0-a99a-e5f4fe35ea14" TargetMode="External"/><Relationship Id="rId31" Type="http://schemas.openxmlformats.org/officeDocument/2006/relationships/hyperlink" Target="https://app.cvent.com/subscribers/events2/Invitee/InviteeDetails?evtstub=9bb3b3c1-9fc8-4bbf-b681-7970780120ca&amp;inviteestub=4f0b4026-d077-49e2-b69b-77a7a45cb780" TargetMode="External"/><Relationship Id="rId44" Type="http://schemas.openxmlformats.org/officeDocument/2006/relationships/hyperlink" Target="https://app.cvent.com/subscribers/events2/Invitee/InviteeDetails?evtstub=9bb3b3c1-9fc8-4bbf-b681-7970780120ca&amp;inviteestub=34969568-e501-47ea-a05e-7ad0e608c3d5" TargetMode="External"/><Relationship Id="rId52" Type="http://schemas.openxmlformats.org/officeDocument/2006/relationships/hyperlink" Target="https://app.cvent.com/subscribers/events2/Invitee/InviteeDetails?evtstub=9bb3b3c1-9fc8-4bbf-b681-7970780120ca&amp;inviteestub=857ee090-36fb-46a7-96e7-0fe4d90876d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A48AC-5438-420C-8D30-518AC9E8BAA4}">
  <dimension ref="A1:AL58"/>
  <sheetViews>
    <sheetView tabSelected="1" topLeftCell="A29" workbookViewId="0">
      <selection activeCell="B34" sqref="B34:E38"/>
    </sheetView>
  </sheetViews>
  <sheetFormatPr defaultRowHeight="12.75"/>
  <cols>
    <col min="1" max="38" width="27.42578125" style="1" customWidth="1"/>
    <col min="39" max="16384" width="9.140625" style="1"/>
  </cols>
  <sheetData>
    <row r="1" spans="1:38" ht="17.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row>
    <row r="2" spans="1:38" ht="15.75">
      <c r="A2" s="4">
        <f>DATE(2026,8,4)+TIME(17,16,20)</f>
        <v>46238.719675925924</v>
      </c>
      <c r="B2" s="9" t="s">
        <v>38</v>
      </c>
      <c r="C2" s="9" t="s">
        <v>39</v>
      </c>
      <c r="D2" s="9" t="s">
        <v>40</v>
      </c>
      <c r="E2" s="9" t="s">
        <v>41</v>
      </c>
      <c r="F2" s="9" t="s">
        <v>42</v>
      </c>
      <c r="G2" s="9" t="s">
        <v>43</v>
      </c>
      <c r="H2" s="9" t="s">
        <v>44</v>
      </c>
      <c r="I2" s="5">
        <f>DATE(2026,9,24)</f>
        <v>46289</v>
      </c>
      <c r="J2" s="5">
        <f>DATE(2026,9,27)</f>
        <v>46292</v>
      </c>
      <c r="K2" s="9" t="s">
        <v>45</v>
      </c>
      <c r="L2" s="9"/>
      <c r="M2" s="9" t="s">
        <v>46</v>
      </c>
      <c r="N2" s="9"/>
      <c r="O2" s="9"/>
      <c r="P2" s="9"/>
      <c r="Q2" s="9"/>
      <c r="R2" s="9"/>
      <c r="S2" s="9" t="s">
        <v>47</v>
      </c>
      <c r="T2" s="9" t="s">
        <v>48</v>
      </c>
      <c r="U2" s="9" t="s">
        <v>49</v>
      </c>
      <c r="V2" s="10" t="s">
        <v>50</v>
      </c>
      <c r="W2" s="9" t="s">
        <v>51</v>
      </c>
      <c r="X2" s="9" t="s">
        <v>51</v>
      </c>
      <c r="Y2" s="9" t="s">
        <v>52</v>
      </c>
      <c r="Z2" s="9" t="s">
        <v>53</v>
      </c>
      <c r="AA2" s="9"/>
      <c r="AB2" s="9" t="s">
        <v>54</v>
      </c>
      <c r="AC2" s="9" t="s">
        <v>55</v>
      </c>
      <c r="AD2" s="9" t="s">
        <v>56</v>
      </c>
      <c r="AE2" s="9" t="s">
        <v>57</v>
      </c>
      <c r="AF2" s="9" t="s">
        <v>58</v>
      </c>
      <c r="AG2" s="9" t="s">
        <v>59</v>
      </c>
      <c r="AH2" s="9" t="s">
        <v>60</v>
      </c>
      <c r="AI2" s="9"/>
      <c r="AJ2" s="9"/>
      <c r="AK2" s="9" t="s">
        <v>61</v>
      </c>
      <c r="AL2" s="4">
        <f>DATE(2026,8,4)+TIME(17,16,20)</f>
        <v>46238.719675925924</v>
      </c>
    </row>
    <row r="3" spans="1:38" ht="15.75">
      <c r="A3" s="4">
        <f>DATE(2026,7,27)+TIME(14,22,51)</f>
        <v>46230.59920138889</v>
      </c>
      <c r="B3" s="9" t="s">
        <v>62</v>
      </c>
      <c r="C3" s="9" t="s">
        <v>63</v>
      </c>
      <c r="D3" s="9" t="s">
        <v>64</v>
      </c>
      <c r="E3" s="9" t="s">
        <v>41</v>
      </c>
      <c r="F3" s="9" t="s">
        <v>42</v>
      </c>
      <c r="G3" s="9" t="s">
        <v>65</v>
      </c>
      <c r="H3" s="9" t="s">
        <v>44</v>
      </c>
      <c r="I3" s="5">
        <f>DATE(2026,9,24)</f>
        <v>46289</v>
      </c>
      <c r="J3" s="5">
        <f>DATE(2026,9,27)</f>
        <v>46292</v>
      </c>
      <c r="K3" s="9"/>
      <c r="L3" s="9"/>
      <c r="M3" s="9" t="s">
        <v>46</v>
      </c>
      <c r="N3" s="9" t="s">
        <v>66</v>
      </c>
      <c r="O3" s="9"/>
      <c r="P3" s="9"/>
      <c r="Q3" s="9"/>
      <c r="R3" s="9"/>
      <c r="S3" s="9" t="s">
        <v>67</v>
      </c>
      <c r="T3" s="9" t="s">
        <v>68</v>
      </c>
      <c r="U3" s="9" t="s">
        <v>69</v>
      </c>
      <c r="V3" s="10" t="s">
        <v>70</v>
      </c>
      <c r="W3" s="9" t="s">
        <v>71</v>
      </c>
      <c r="X3" s="9" t="s">
        <v>71</v>
      </c>
      <c r="Y3" s="9" t="s">
        <v>72</v>
      </c>
      <c r="Z3" s="9" t="s">
        <v>73</v>
      </c>
      <c r="AA3" s="9" t="s">
        <v>53</v>
      </c>
      <c r="AB3" s="9" t="s">
        <v>74</v>
      </c>
      <c r="AC3" s="9" t="s">
        <v>75</v>
      </c>
      <c r="AD3" s="9" t="s">
        <v>56</v>
      </c>
      <c r="AE3" s="9" t="s">
        <v>57</v>
      </c>
      <c r="AF3" s="9" t="s">
        <v>58</v>
      </c>
      <c r="AG3" s="9" t="s">
        <v>76</v>
      </c>
      <c r="AH3" s="9" t="s">
        <v>60</v>
      </c>
      <c r="AI3" s="9"/>
      <c r="AJ3" s="9"/>
      <c r="AK3" s="9" t="s">
        <v>61</v>
      </c>
      <c r="AL3" s="4">
        <f>DATE(2026,7,27)+TIME(14,22,51)</f>
        <v>46230.59920138889</v>
      </c>
    </row>
    <row r="4" spans="1:38" ht="15.75">
      <c r="A4" s="4">
        <f>DATE(2026,8,10)+TIME(18,30,48)</f>
        <v>46244.77138888889</v>
      </c>
      <c r="B4" s="9" t="s">
        <v>77</v>
      </c>
      <c r="C4" s="9" t="s">
        <v>78</v>
      </c>
      <c r="D4" s="9" t="s">
        <v>79</v>
      </c>
      <c r="E4" s="9" t="s">
        <v>41</v>
      </c>
      <c r="F4" s="9" t="s">
        <v>42</v>
      </c>
      <c r="G4" s="9" t="s">
        <v>43</v>
      </c>
      <c r="H4" s="9" t="s">
        <v>44</v>
      </c>
      <c r="I4" s="5">
        <f>DATE(2026,9,24)</f>
        <v>46289</v>
      </c>
      <c r="J4" s="5">
        <f>DATE(2026,9,27)</f>
        <v>46292</v>
      </c>
      <c r="K4" s="9"/>
      <c r="L4" s="9"/>
      <c r="M4" s="9"/>
      <c r="N4" s="9"/>
      <c r="O4" s="9"/>
      <c r="P4" s="9"/>
      <c r="Q4" s="9"/>
      <c r="R4" s="9"/>
      <c r="S4" s="9" t="s">
        <v>80</v>
      </c>
      <c r="T4" s="9" t="s">
        <v>81</v>
      </c>
      <c r="U4" s="9" t="s">
        <v>82</v>
      </c>
      <c r="V4" s="10" t="s">
        <v>83</v>
      </c>
      <c r="W4" s="9" t="s">
        <v>84</v>
      </c>
      <c r="X4" s="9" t="s">
        <v>84</v>
      </c>
      <c r="Y4" s="9" t="s">
        <v>85</v>
      </c>
      <c r="Z4" s="9" t="s">
        <v>73</v>
      </c>
      <c r="AA4" s="9" t="s">
        <v>53</v>
      </c>
      <c r="AB4" s="9" t="s">
        <v>86</v>
      </c>
      <c r="AC4" s="9" t="s">
        <v>75</v>
      </c>
      <c r="AD4" s="9" t="s">
        <v>56</v>
      </c>
      <c r="AE4" s="9" t="s">
        <v>57</v>
      </c>
      <c r="AF4" s="9" t="s">
        <v>58</v>
      </c>
      <c r="AG4" s="9" t="s">
        <v>59</v>
      </c>
      <c r="AH4" s="9" t="s">
        <v>60</v>
      </c>
      <c r="AI4" s="9"/>
      <c r="AJ4" s="9" t="s">
        <v>87</v>
      </c>
      <c r="AK4" s="9" t="s">
        <v>61</v>
      </c>
      <c r="AL4" s="4">
        <f>DATE(2026,8,10)+TIME(18,30,48)</f>
        <v>46244.77138888889</v>
      </c>
    </row>
    <row r="5" spans="1:38" ht="15.75">
      <c r="A5" s="2">
        <f>DATE(2026,7,27)+TIME(16,58,35)</f>
        <v>46230.707349537035</v>
      </c>
      <c r="B5" s="7" t="s">
        <v>88</v>
      </c>
      <c r="C5" s="7" t="s">
        <v>89</v>
      </c>
      <c r="D5" s="7" t="s">
        <v>90</v>
      </c>
      <c r="E5" s="7" t="s">
        <v>41</v>
      </c>
      <c r="F5" s="7" t="s">
        <v>42</v>
      </c>
      <c r="G5" s="7" t="s">
        <v>43</v>
      </c>
      <c r="H5" s="7" t="s">
        <v>44</v>
      </c>
      <c r="I5" s="3">
        <f>DATE(2026,9,24)</f>
        <v>46289</v>
      </c>
      <c r="J5" s="3">
        <f>DATE(2026,9,27)</f>
        <v>46292</v>
      </c>
      <c r="K5" s="7"/>
      <c r="L5" s="7"/>
      <c r="M5" s="7"/>
      <c r="N5" s="7"/>
      <c r="O5" s="7"/>
      <c r="P5" s="7"/>
      <c r="Q5" s="7"/>
      <c r="R5" s="7"/>
      <c r="S5" s="7" t="s">
        <v>91</v>
      </c>
      <c r="T5" s="7" t="s">
        <v>92</v>
      </c>
      <c r="U5" s="7" t="s">
        <v>93</v>
      </c>
      <c r="V5" s="8" t="s">
        <v>94</v>
      </c>
      <c r="W5" s="7" t="s">
        <v>95</v>
      </c>
      <c r="X5" s="7" t="s">
        <v>96</v>
      </c>
      <c r="Y5" s="7" t="s">
        <v>52</v>
      </c>
      <c r="Z5" s="7" t="s">
        <v>73</v>
      </c>
      <c r="AA5" s="7" t="s">
        <v>53</v>
      </c>
      <c r="AB5" s="7" t="s">
        <v>97</v>
      </c>
      <c r="AC5" s="7" t="s">
        <v>55</v>
      </c>
      <c r="AD5" s="7" t="s">
        <v>98</v>
      </c>
      <c r="AE5" s="7" t="s">
        <v>57</v>
      </c>
      <c r="AF5" s="7" t="s">
        <v>99</v>
      </c>
      <c r="AG5" s="7" t="s">
        <v>100</v>
      </c>
      <c r="AH5" s="7" t="s">
        <v>60</v>
      </c>
      <c r="AI5" s="7"/>
      <c r="AJ5" s="7"/>
      <c r="AK5" s="7" t="s">
        <v>101</v>
      </c>
      <c r="AL5" s="2">
        <f>DATE(2026,8,4)+TIME(17,16,3)</f>
        <v>46238.71947916667</v>
      </c>
    </row>
    <row r="6" spans="1:38" ht="15.75">
      <c r="A6" s="2">
        <f>DATE(2026,8,17)+TIME(13,2,44)</f>
        <v>46251.543564814812</v>
      </c>
      <c r="B6" s="7" t="s">
        <v>102</v>
      </c>
      <c r="C6" s="7" t="s">
        <v>103</v>
      </c>
      <c r="D6" s="7" t="s">
        <v>104</v>
      </c>
      <c r="E6" s="7" t="s">
        <v>41</v>
      </c>
      <c r="F6" s="7" t="s">
        <v>105</v>
      </c>
      <c r="G6" s="7" t="s">
        <v>43</v>
      </c>
      <c r="H6" s="7" t="s">
        <v>44</v>
      </c>
      <c r="I6" s="3">
        <f>DATE(2026,9,23)</f>
        <v>46288</v>
      </c>
      <c r="J6" s="3">
        <f>DATE(2026,9,27)</f>
        <v>46292</v>
      </c>
      <c r="K6" s="7"/>
      <c r="L6" s="7"/>
      <c r="M6" s="7"/>
      <c r="N6" s="7"/>
      <c r="O6" s="7"/>
      <c r="P6" s="7"/>
      <c r="Q6" s="7"/>
      <c r="R6" s="7"/>
      <c r="S6" s="7" t="s">
        <v>106</v>
      </c>
      <c r="T6" s="7" t="s">
        <v>107</v>
      </c>
      <c r="U6" s="7" t="s">
        <v>108</v>
      </c>
      <c r="V6" s="8" t="s">
        <v>109</v>
      </c>
      <c r="W6" s="7" t="s">
        <v>110</v>
      </c>
      <c r="X6" s="7" t="s">
        <v>110</v>
      </c>
      <c r="Y6" s="7" t="s">
        <v>111</v>
      </c>
      <c r="Z6" s="7" t="s">
        <v>53</v>
      </c>
      <c r="AA6" s="7"/>
      <c r="AB6" s="7" t="s">
        <v>112</v>
      </c>
      <c r="AC6" s="7" t="s">
        <v>55</v>
      </c>
      <c r="AD6" s="7" t="s">
        <v>56</v>
      </c>
      <c r="AE6" s="7" t="s">
        <v>113</v>
      </c>
      <c r="AF6" s="7" t="s">
        <v>58</v>
      </c>
      <c r="AG6" s="7" t="s">
        <v>59</v>
      </c>
      <c r="AH6" s="7" t="s">
        <v>60</v>
      </c>
      <c r="AI6" s="7"/>
      <c r="AJ6" s="7"/>
      <c r="AK6" s="7" t="s">
        <v>61</v>
      </c>
      <c r="AL6" s="2">
        <f>DATE(2026,8,17)+TIME(13,2,44)</f>
        <v>46251.543564814812</v>
      </c>
    </row>
    <row r="7" spans="1:38" ht="15.75">
      <c r="A7" s="2">
        <f>DATE(2026,8,11)+TIME(1,20,9)</f>
        <v>46245.055659722224</v>
      </c>
      <c r="B7" s="7" t="s">
        <v>114</v>
      </c>
      <c r="C7" s="7" t="s">
        <v>115</v>
      </c>
      <c r="D7" s="7" t="s">
        <v>116</v>
      </c>
      <c r="E7" s="7" t="s">
        <v>41</v>
      </c>
      <c r="F7" s="7" t="s">
        <v>105</v>
      </c>
      <c r="G7" s="7" t="s">
        <v>43</v>
      </c>
      <c r="H7" s="7" t="s">
        <v>44</v>
      </c>
      <c r="I7" s="3">
        <f>DATE(2026,9,24)</f>
        <v>46289</v>
      </c>
      <c r="J7" s="3">
        <f>DATE(2026,9,27)</f>
        <v>46292</v>
      </c>
      <c r="K7" s="7"/>
      <c r="L7" s="7"/>
      <c r="M7" s="7"/>
      <c r="N7" s="7"/>
      <c r="O7" s="7"/>
      <c r="P7" s="7"/>
      <c r="Q7" s="7"/>
      <c r="R7" s="7" t="s">
        <v>117</v>
      </c>
      <c r="S7" s="7" t="s">
        <v>118</v>
      </c>
      <c r="T7" s="7" t="s">
        <v>119</v>
      </c>
      <c r="U7" s="7" t="s">
        <v>120</v>
      </c>
      <c r="V7" s="8" t="s">
        <v>121</v>
      </c>
      <c r="W7" s="7" t="s">
        <v>122</v>
      </c>
      <c r="X7" s="7" t="s">
        <v>122</v>
      </c>
      <c r="Y7" s="7" t="s">
        <v>52</v>
      </c>
      <c r="Z7" s="7" t="s">
        <v>73</v>
      </c>
      <c r="AA7" s="7" t="s">
        <v>53</v>
      </c>
      <c r="AB7" s="7" t="s">
        <v>123</v>
      </c>
      <c r="AC7" s="7" t="s">
        <v>55</v>
      </c>
      <c r="AD7" s="7" t="s">
        <v>56</v>
      </c>
      <c r="AE7" s="7" t="s">
        <v>113</v>
      </c>
      <c r="AF7" s="7" t="s">
        <v>124</v>
      </c>
      <c r="AG7" s="7" t="s">
        <v>125</v>
      </c>
      <c r="AH7" s="7" t="s">
        <v>60</v>
      </c>
      <c r="AI7" s="7"/>
      <c r="AJ7" s="7"/>
      <c r="AK7" s="7" t="s">
        <v>61</v>
      </c>
      <c r="AL7" s="2">
        <f>DATE(2026,8,11)+TIME(1,20,9)</f>
        <v>46245.055659722224</v>
      </c>
    </row>
    <row r="8" spans="1:38" ht="15.75">
      <c r="A8" s="2">
        <f>DATE(2026,7,27)+TIME(15,43,38)</f>
        <v>46230.655300925922</v>
      </c>
      <c r="B8" s="7" t="s">
        <v>126</v>
      </c>
      <c r="C8" s="7" t="s">
        <v>127</v>
      </c>
      <c r="D8" s="7" t="s">
        <v>128</v>
      </c>
      <c r="E8" s="7" t="s">
        <v>129</v>
      </c>
      <c r="F8" s="7" t="s">
        <v>42</v>
      </c>
      <c r="G8" s="7" t="s">
        <v>43</v>
      </c>
      <c r="H8" s="7" t="s">
        <v>44</v>
      </c>
      <c r="I8" s="3">
        <f>DATE(2026,9,24)</f>
        <v>46289</v>
      </c>
      <c r="J8" s="3">
        <f>DATE(2026,9,27)</f>
        <v>46292</v>
      </c>
      <c r="K8" s="7"/>
      <c r="L8" s="7" t="s">
        <v>130</v>
      </c>
      <c r="M8" s="7"/>
      <c r="N8" s="7"/>
      <c r="O8" s="7"/>
      <c r="P8" s="7"/>
      <c r="Q8" s="7"/>
      <c r="R8" s="7"/>
      <c r="S8" s="7" t="s">
        <v>131</v>
      </c>
      <c r="T8" s="7" t="s">
        <v>132</v>
      </c>
      <c r="U8" s="7" t="s">
        <v>133</v>
      </c>
      <c r="V8" s="8" t="s">
        <v>134</v>
      </c>
      <c r="W8" s="7" t="s">
        <v>135</v>
      </c>
      <c r="X8" s="7" t="s">
        <v>135</v>
      </c>
      <c r="Y8" s="7" t="s">
        <v>136</v>
      </c>
      <c r="Z8" s="7" t="s">
        <v>137</v>
      </c>
      <c r="AA8" s="7" t="s">
        <v>138</v>
      </c>
      <c r="AB8" s="7" t="s">
        <v>139</v>
      </c>
      <c r="AC8" s="7" t="s">
        <v>75</v>
      </c>
      <c r="AD8" s="7" t="s">
        <v>98</v>
      </c>
      <c r="AE8" s="7" t="s">
        <v>57</v>
      </c>
      <c r="AF8" s="7" t="s">
        <v>58</v>
      </c>
      <c r="AG8" s="7" t="s">
        <v>59</v>
      </c>
      <c r="AH8" s="7" t="s">
        <v>60</v>
      </c>
      <c r="AI8" s="7"/>
      <c r="AJ8" s="7" t="s">
        <v>87</v>
      </c>
      <c r="AK8" s="7" t="s">
        <v>61</v>
      </c>
      <c r="AL8" s="2">
        <f>DATE(2026,7,27)+TIME(15,43,38)</f>
        <v>46230.655300925922</v>
      </c>
    </row>
    <row r="9" spans="1:38" ht="15.75">
      <c r="A9" s="2">
        <f>DATE(2026,7,28)+TIME(10,48,24)</f>
        <v>46231.450277777774</v>
      </c>
      <c r="B9" s="7" t="s">
        <v>140</v>
      </c>
      <c r="C9" s="7" t="s">
        <v>141</v>
      </c>
      <c r="D9" s="7" t="s">
        <v>142</v>
      </c>
      <c r="E9" s="7" t="s">
        <v>129</v>
      </c>
      <c r="F9" s="7" t="s">
        <v>42</v>
      </c>
      <c r="G9" s="7" t="s">
        <v>43</v>
      </c>
      <c r="H9" s="7" t="s">
        <v>44</v>
      </c>
      <c r="I9" s="3">
        <f>DATE(2026,9,24)</f>
        <v>46289</v>
      </c>
      <c r="J9" s="3">
        <f>DATE(2026,9,27)</f>
        <v>46292</v>
      </c>
      <c r="K9" s="7"/>
      <c r="L9" s="7"/>
      <c r="M9" s="7" t="s">
        <v>46</v>
      </c>
      <c r="N9" s="7"/>
      <c r="O9" s="7"/>
      <c r="P9" s="7"/>
      <c r="Q9" s="7"/>
      <c r="R9" s="7"/>
      <c r="S9" s="7" t="s">
        <v>143</v>
      </c>
      <c r="T9" s="7" t="s">
        <v>144</v>
      </c>
      <c r="U9" s="7" t="s">
        <v>145</v>
      </c>
      <c r="V9" s="8" t="s">
        <v>146</v>
      </c>
      <c r="W9" s="7" t="s">
        <v>147</v>
      </c>
      <c r="X9" s="7" t="s">
        <v>148</v>
      </c>
      <c r="Y9" s="7" t="s">
        <v>149</v>
      </c>
      <c r="Z9" s="7" t="s">
        <v>137</v>
      </c>
      <c r="AA9" s="7" t="s">
        <v>138</v>
      </c>
      <c r="AB9" s="7" t="s">
        <v>150</v>
      </c>
      <c r="AC9" s="7" t="s">
        <v>75</v>
      </c>
      <c r="AD9" s="7" t="s">
        <v>56</v>
      </c>
      <c r="AE9" s="7" t="s">
        <v>57</v>
      </c>
      <c r="AF9" s="7" t="s">
        <v>58</v>
      </c>
      <c r="AG9" s="7" t="s">
        <v>59</v>
      </c>
      <c r="AH9" s="7" t="s">
        <v>60</v>
      </c>
      <c r="AI9" s="7"/>
      <c r="AJ9" s="7"/>
      <c r="AK9" s="7" t="s">
        <v>61</v>
      </c>
      <c r="AL9" s="2">
        <f>DATE(2026,7,28)+TIME(10,48,24)</f>
        <v>46231.450277777774</v>
      </c>
    </row>
    <row r="10" spans="1:38" ht="15.75">
      <c r="A10" s="2">
        <f>DATE(2026,7,27)+TIME(15,35,43)</f>
        <v>46230.64980324074</v>
      </c>
      <c r="B10" s="7" t="s">
        <v>151</v>
      </c>
      <c r="C10" s="7" t="s">
        <v>152</v>
      </c>
      <c r="D10" s="7" t="s">
        <v>153</v>
      </c>
      <c r="E10" s="7" t="s">
        <v>129</v>
      </c>
      <c r="F10" s="7" t="s">
        <v>42</v>
      </c>
      <c r="G10" s="7" t="s">
        <v>65</v>
      </c>
      <c r="H10" s="7" t="s">
        <v>44</v>
      </c>
      <c r="I10" s="3">
        <f>DATE(2026,9,24)</f>
        <v>46289</v>
      </c>
      <c r="J10" s="3">
        <f>DATE(2026,9,27)</f>
        <v>46292</v>
      </c>
      <c r="K10" s="7"/>
      <c r="L10" s="7"/>
      <c r="M10" s="7" t="s">
        <v>46</v>
      </c>
      <c r="N10" s="7" t="s">
        <v>66</v>
      </c>
      <c r="O10" s="7"/>
      <c r="P10" s="7"/>
      <c r="Q10" s="7"/>
      <c r="R10" s="7"/>
      <c r="S10" s="7" t="s">
        <v>154</v>
      </c>
      <c r="T10" s="7" t="s">
        <v>155</v>
      </c>
      <c r="U10" s="7" t="s">
        <v>156</v>
      </c>
      <c r="V10" s="8" t="s">
        <v>157</v>
      </c>
      <c r="W10" s="7" t="s">
        <v>158</v>
      </c>
      <c r="X10" s="7" t="s">
        <v>158</v>
      </c>
      <c r="Y10" s="7" t="s">
        <v>159</v>
      </c>
      <c r="Z10" s="7" t="s">
        <v>137</v>
      </c>
      <c r="AA10" s="7" t="s">
        <v>138</v>
      </c>
      <c r="AB10" s="7" t="s">
        <v>160</v>
      </c>
      <c r="AC10" s="7" t="s">
        <v>75</v>
      </c>
      <c r="AD10" s="7" t="s">
        <v>56</v>
      </c>
      <c r="AE10" s="7" t="s">
        <v>57</v>
      </c>
      <c r="AF10" s="7" t="s">
        <v>58</v>
      </c>
      <c r="AG10" s="7" t="s">
        <v>59</v>
      </c>
      <c r="AH10" s="7" t="s">
        <v>60</v>
      </c>
      <c r="AI10" s="7"/>
      <c r="AJ10" s="7"/>
      <c r="AK10" s="7" t="s">
        <v>61</v>
      </c>
      <c r="AL10" s="2">
        <f>DATE(2026,7,27)+TIME(15,35,43)</f>
        <v>46230.64980324074</v>
      </c>
    </row>
    <row r="11" spans="1:38" ht="15.75">
      <c r="A11" s="2">
        <f>DATE(2026,8,1)+TIME(19,35,26)</f>
        <v>46235.81627314815</v>
      </c>
      <c r="B11" s="7" t="s">
        <v>161</v>
      </c>
      <c r="C11" s="7" t="s">
        <v>162</v>
      </c>
      <c r="D11" s="7" t="s">
        <v>163</v>
      </c>
      <c r="E11" s="7" t="s">
        <v>129</v>
      </c>
      <c r="F11" s="7" t="s">
        <v>42</v>
      </c>
      <c r="G11" s="7" t="s">
        <v>65</v>
      </c>
      <c r="H11" s="7" t="s">
        <v>44</v>
      </c>
      <c r="I11" s="3">
        <f>DATE(2026,9,24)</f>
        <v>46289</v>
      </c>
      <c r="J11" s="3">
        <f>DATE(2026,9,27)</f>
        <v>46292</v>
      </c>
      <c r="K11" s="7"/>
      <c r="L11" s="7"/>
      <c r="M11" s="7"/>
      <c r="N11" s="7" t="s">
        <v>164</v>
      </c>
      <c r="O11" s="7" t="s">
        <v>165</v>
      </c>
      <c r="P11" s="7" t="s">
        <v>166</v>
      </c>
      <c r="Q11" s="7" t="s">
        <v>167</v>
      </c>
      <c r="R11" s="7"/>
      <c r="S11" s="7" t="s">
        <v>168</v>
      </c>
      <c r="T11" s="7" t="s">
        <v>169</v>
      </c>
      <c r="U11" s="7" t="s">
        <v>170</v>
      </c>
      <c r="V11" s="8" t="s">
        <v>171</v>
      </c>
      <c r="W11" s="7" t="s">
        <v>172</v>
      </c>
      <c r="X11" s="7" t="s">
        <v>172</v>
      </c>
      <c r="Y11" s="7" t="s">
        <v>173</v>
      </c>
      <c r="Z11" s="7" t="s">
        <v>137</v>
      </c>
      <c r="AA11" s="7" t="s">
        <v>138</v>
      </c>
      <c r="AB11" s="7" t="s">
        <v>174</v>
      </c>
      <c r="AC11" s="7" t="s">
        <v>75</v>
      </c>
      <c r="AD11" s="7" t="s">
        <v>56</v>
      </c>
      <c r="AE11" s="7" t="s">
        <v>57</v>
      </c>
      <c r="AF11" s="7" t="s">
        <v>58</v>
      </c>
      <c r="AG11" s="7" t="s">
        <v>59</v>
      </c>
      <c r="AH11" s="7" t="s">
        <v>60</v>
      </c>
      <c r="AI11" s="7"/>
      <c r="AJ11" s="7" t="s">
        <v>87</v>
      </c>
      <c r="AK11" s="7" t="s">
        <v>61</v>
      </c>
      <c r="AL11" s="2">
        <f>DATE(2026,8,1)+TIME(19,35,26)</f>
        <v>46235.81627314815</v>
      </c>
    </row>
    <row r="12" spans="1:38" ht="15.75">
      <c r="A12" s="4">
        <f>DATE(2026,7,27)+TIME(15,0,8)</f>
        <v>46230.625092592592</v>
      </c>
      <c r="B12" s="9" t="s">
        <v>175</v>
      </c>
      <c r="C12" s="9" t="s">
        <v>176</v>
      </c>
      <c r="D12" s="9" t="s">
        <v>177</v>
      </c>
      <c r="E12" s="9" t="s">
        <v>178</v>
      </c>
      <c r="F12" s="9" t="s">
        <v>42</v>
      </c>
      <c r="G12" s="9" t="s">
        <v>65</v>
      </c>
      <c r="H12" s="9" t="s">
        <v>44</v>
      </c>
      <c r="I12" s="5">
        <f>DATE(2026,9,23)</f>
        <v>46288</v>
      </c>
      <c r="J12" s="5">
        <f>DATE(2026,9,28)</f>
        <v>46293</v>
      </c>
      <c r="K12" s="9" t="s">
        <v>179</v>
      </c>
      <c r="L12" s="9"/>
      <c r="M12" s="9" t="s">
        <v>46</v>
      </c>
      <c r="N12" s="9" t="s">
        <v>66</v>
      </c>
      <c r="O12" s="9"/>
      <c r="P12" s="9"/>
      <c r="Q12" s="9"/>
      <c r="R12" s="9"/>
      <c r="S12" s="9" t="s">
        <v>180</v>
      </c>
      <c r="T12" s="9" t="s">
        <v>181</v>
      </c>
      <c r="U12" s="9" t="s">
        <v>182</v>
      </c>
      <c r="V12" s="10" t="s">
        <v>183</v>
      </c>
      <c r="W12" s="9" t="s">
        <v>184</v>
      </c>
      <c r="X12" s="9" t="s">
        <v>184</v>
      </c>
      <c r="Y12" s="9" t="s">
        <v>185</v>
      </c>
      <c r="Z12" s="9" t="s">
        <v>186</v>
      </c>
      <c r="AA12" s="9" t="s">
        <v>187</v>
      </c>
      <c r="AB12" s="9" t="s">
        <v>188</v>
      </c>
      <c r="AC12" s="9" t="s">
        <v>75</v>
      </c>
      <c r="AD12" s="9" t="s">
        <v>56</v>
      </c>
      <c r="AE12" s="9" t="s">
        <v>57</v>
      </c>
      <c r="AF12" s="9" t="s">
        <v>99</v>
      </c>
      <c r="AG12" s="9" t="s">
        <v>100</v>
      </c>
      <c r="AH12" s="9" t="s">
        <v>60</v>
      </c>
      <c r="AI12" s="9"/>
      <c r="AJ12" s="9" t="s">
        <v>87</v>
      </c>
      <c r="AK12" s="9" t="s">
        <v>61</v>
      </c>
      <c r="AL12" s="4">
        <f>DATE(2026,7,27)+TIME(15,0,8)</f>
        <v>46230.625092592592</v>
      </c>
    </row>
    <row r="13" spans="1:38" ht="15.75">
      <c r="A13" s="4">
        <f>DATE(2026,8,17)+TIME(13,40,49)</f>
        <v>46251.570011574076</v>
      </c>
      <c r="B13" s="9" t="s">
        <v>189</v>
      </c>
      <c r="C13" s="9" t="s">
        <v>190</v>
      </c>
      <c r="D13" s="9" t="s">
        <v>191</v>
      </c>
      <c r="E13" s="9" t="s">
        <v>192</v>
      </c>
      <c r="F13" s="9" t="s">
        <v>42</v>
      </c>
      <c r="G13" s="9" t="s">
        <v>43</v>
      </c>
      <c r="H13" s="9" t="s">
        <v>44</v>
      </c>
      <c r="I13" s="5">
        <f>DATE(2026,9,24)</f>
        <v>46289</v>
      </c>
      <c r="J13" s="5">
        <f>DATE(2026,9,27)</f>
        <v>46292</v>
      </c>
      <c r="K13" s="9"/>
      <c r="L13" s="9"/>
      <c r="M13" s="9" t="s">
        <v>46</v>
      </c>
      <c r="N13" s="9"/>
      <c r="O13" s="9"/>
      <c r="P13" s="9"/>
      <c r="Q13" s="9"/>
      <c r="R13" s="9"/>
      <c r="S13" s="9" t="s">
        <v>193</v>
      </c>
      <c r="T13" s="9" t="s">
        <v>194</v>
      </c>
      <c r="U13" s="9" t="s">
        <v>195</v>
      </c>
      <c r="V13" s="10" t="s">
        <v>196</v>
      </c>
      <c r="W13" s="9" t="s">
        <v>197</v>
      </c>
      <c r="X13" s="9" t="s">
        <v>197</v>
      </c>
      <c r="Y13" s="9" t="s">
        <v>198</v>
      </c>
      <c r="Z13" s="9" t="s">
        <v>199</v>
      </c>
      <c r="AA13" s="9" t="s">
        <v>200</v>
      </c>
      <c r="AB13" s="9" t="s">
        <v>201</v>
      </c>
      <c r="AC13" s="9" t="s">
        <v>75</v>
      </c>
      <c r="AD13" s="9" t="s">
        <v>56</v>
      </c>
      <c r="AE13" s="9" t="s">
        <v>57</v>
      </c>
      <c r="AF13" s="9" t="s">
        <v>202</v>
      </c>
      <c r="AG13" s="9" t="s">
        <v>76</v>
      </c>
      <c r="AH13" s="9" t="s">
        <v>60</v>
      </c>
      <c r="AI13" s="9"/>
      <c r="AJ13" s="9"/>
      <c r="AK13" s="9" t="s">
        <v>61</v>
      </c>
      <c r="AL13" s="4">
        <f>DATE(2026,8,17)+TIME(13,40,49)</f>
        <v>46251.570011574076</v>
      </c>
    </row>
    <row r="14" spans="1:38" ht="15.75">
      <c r="A14" s="4">
        <f>DATE(2026,7,28)+TIME(21,12,33)</f>
        <v>46231.883715277778</v>
      </c>
      <c r="B14" s="9" t="s">
        <v>203</v>
      </c>
      <c r="C14" s="9" t="s">
        <v>204</v>
      </c>
      <c r="D14" s="9" t="s">
        <v>205</v>
      </c>
      <c r="E14" s="9" t="s">
        <v>206</v>
      </c>
      <c r="F14" s="9" t="s">
        <v>42</v>
      </c>
      <c r="G14" s="9" t="s">
        <v>43</v>
      </c>
      <c r="H14" s="9" t="s">
        <v>44</v>
      </c>
      <c r="I14" s="5">
        <f>DATE(2026,9,24)</f>
        <v>46289</v>
      </c>
      <c r="J14" s="5">
        <f>DATE(2026,9,27)</f>
        <v>46292</v>
      </c>
      <c r="K14" s="9"/>
      <c r="L14" s="9"/>
      <c r="M14" s="9"/>
      <c r="N14" s="9"/>
      <c r="O14" s="9"/>
      <c r="P14" s="9"/>
      <c r="Q14" s="9"/>
      <c r="R14" s="9"/>
      <c r="S14" s="9" t="s">
        <v>207</v>
      </c>
      <c r="T14" s="9" t="s">
        <v>208</v>
      </c>
      <c r="U14" s="9" t="s">
        <v>209</v>
      </c>
      <c r="V14" s="10" t="s">
        <v>210</v>
      </c>
      <c r="W14" s="9" t="s">
        <v>211</v>
      </c>
      <c r="X14" s="9" t="s">
        <v>211</v>
      </c>
      <c r="Y14" s="9" t="s">
        <v>212</v>
      </c>
      <c r="Z14" s="9" t="s">
        <v>213</v>
      </c>
      <c r="AA14" s="9" t="s">
        <v>214</v>
      </c>
      <c r="AB14" s="9" t="s">
        <v>215</v>
      </c>
      <c r="AC14" s="9" t="s">
        <v>75</v>
      </c>
      <c r="AD14" s="9" t="s">
        <v>56</v>
      </c>
      <c r="AE14" s="9" t="s">
        <v>57</v>
      </c>
      <c r="AF14" s="9" t="s">
        <v>58</v>
      </c>
      <c r="AG14" s="9" t="s">
        <v>59</v>
      </c>
      <c r="AH14" s="9" t="s">
        <v>60</v>
      </c>
      <c r="AI14" s="9"/>
      <c r="AJ14" s="9"/>
      <c r="AK14" s="9" t="s">
        <v>61</v>
      </c>
      <c r="AL14" s="4">
        <f>DATE(2026,7,28)+TIME(21,12,33)</f>
        <v>46231.883715277778</v>
      </c>
    </row>
    <row r="15" spans="1:38" ht="15.75">
      <c r="A15" s="2">
        <f>DATE(2026,7,27)+TIME(15,39,25)</f>
        <v>46230.652372685188</v>
      </c>
      <c r="B15" s="7" t="s">
        <v>216</v>
      </c>
      <c r="C15" s="7" t="s">
        <v>217</v>
      </c>
      <c r="D15" s="7" t="s">
        <v>218</v>
      </c>
      <c r="E15" s="7" t="s">
        <v>206</v>
      </c>
      <c r="F15" s="7" t="s">
        <v>105</v>
      </c>
      <c r="G15" s="7" t="s">
        <v>43</v>
      </c>
      <c r="H15" s="7" t="s">
        <v>44</v>
      </c>
      <c r="I15" s="3">
        <f>DATE(2026,9,24)</f>
        <v>46289</v>
      </c>
      <c r="J15" s="3">
        <f>DATE(2026,9,27)</f>
        <v>46292</v>
      </c>
      <c r="K15" s="7"/>
      <c r="L15" s="7" t="s">
        <v>219</v>
      </c>
      <c r="M15" s="7" t="s">
        <v>46</v>
      </c>
      <c r="N15" s="7"/>
      <c r="O15" s="7"/>
      <c r="P15" s="7"/>
      <c r="Q15" s="7"/>
      <c r="R15" s="7"/>
      <c r="S15" s="7" t="s">
        <v>220</v>
      </c>
      <c r="T15" s="7" t="s">
        <v>221</v>
      </c>
      <c r="U15" s="7" t="s">
        <v>222</v>
      </c>
      <c r="V15" s="8" t="s">
        <v>223</v>
      </c>
      <c r="W15" s="7" t="s">
        <v>224</v>
      </c>
      <c r="X15" s="7" t="s">
        <v>224</v>
      </c>
      <c r="Y15" s="7" t="s">
        <v>212</v>
      </c>
      <c r="Z15" s="7" t="s">
        <v>213</v>
      </c>
      <c r="AA15" s="7" t="s">
        <v>214</v>
      </c>
      <c r="AB15" s="7" t="s">
        <v>215</v>
      </c>
      <c r="AC15" s="7" t="s">
        <v>225</v>
      </c>
      <c r="AD15" s="7" t="s">
        <v>56</v>
      </c>
      <c r="AE15" s="7" t="s">
        <v>113</v>
      </c>
      <c r="AF15" s="7" t="s">
        <v>58</v>
      </c>
      <c r="AG15" s="7" t="s">
        <v>59</v>
      </c>
      <c r="AH15" s="7" t="s">
        <v>60</v>
      </c>
      <c r="AI15" s="7"/>
      <c r="AJ15" s="7"/>
      <c r="AK15" s="7" t="s">
        <v>61</v>
      </c>
      <c r="AL15" s="2">
        <f>DATE(2026,7,27)+TIME(15,39,25)</f>
        <v>46230.652372685188</v>
      </c>
    </row>
    <row r="16" spans="1:38" ht="15.75">
      <c r="A16" s="4">
        <f>DATE(2026,7,27)+TIME(14,34,14)</f>
        <v>46230.607106481482</v>
      </c>
      <c r="B16" s="9" t="s">
        <v>226</v>
      </c>
      <c r="C16" s="9" t="s">
        <v>227</v>
      </c>
      <c r="D16" s="9" t="s">
        <v>228</v>
      </c>
      <c r="E16" s="9" t="s">
        <v>206</v>
      </c>
      <c r="F16" s="9" t="s">
        <v>42</v>
      </c>
      <c r="G16" s="9" t="s">
        <v>43</v>
      </c>
      <c r="H16" s="9" t="s">
        <v>44</v>
      </c>
      <c r="I16" s="5">
        <f>DATE(2026,9,24)</f>
        <v>46289</v>
      </c>
      <c r="J16" s="5">
        <f>DATE(2026,9,27)</f>
        <v>46292</v>
      </c>
      <c r="K16" s="9"/>
      <c r="L16" s="9"/>
      <c r="M16" s="9"/>
      <c r="N16" s="9"/>
      <c r="O16" s="9"/>
      <c r="P16" s="9"/>
      <c r="Q16" s="9"/>
      <c r="R16" s="9"/>
      <c r="S16" s="9" t="s">
        <v>229</v>
      </c>
      <c r="T16" s="9" t="s">
        <v>230</v>
      </c>
      <c r="U16" s="9" t="s">
        <v>231</v>
      </c>
      <c r="V16" s="10" t="s">
        <v>232</v>
      </c>
      <c r="W16" s="9" t="s">
        <v>233</v>
      </c>
      <c r="X16" s="9" t="s">
        <v>233</v>
      </c>
      <c r="Y16" s="9" t="s">
        <v>234</v>
      </c>
      <c r="Z16" s="9" t="s">
        <v>213</v>
      </c>
      <c r="AA16" s="9" t="s">
        <v>214</v>
      </c>
      <c r="AB16" s="9" t="s">
        <v>235</v>
      </c>
      <c r="AC16" s="9" t="s">
        <v>75</v>
      </c>
      <c r="AD16" s="9" t="s">
        <v>98</v>
      </c>
      <c r="AE16" s="9" t="s">
        <v>57</v>
      </c>
      <c r="AF16" s="9" t="s">
        <v>58</v>
      </c>
      <c r="AG16" s="9" t="s">
        <v>59</v>
      </c>
      <c r="AH16" s="9" t="s">
        <v>60</v>
      </c>
      <c r="AI16" s="9"/>
      <c r="AJ16" s="9" t="s">
        <v>87</v>
      </c>
      <c r="AK16" s="9" t="s">
        <v>61</v>
      </c>
      <c r="AL16" s="4">
        <f>DATE(2026,7,27)+TIME(14,34,14)</f>
        <v>46230.607106481482</v>
      </c>
    </row>
    <row r="17" spans="1:38" ht="15.75">
      <c r="A17" s="2">
        <f>DATE(2026,7,27)+TIME(15,17,0)</f>
        <v>46230.636805555558</v>
      </c>
      <c r="B17" s="7" t="s">
        <v>236</v>
      </c>
      <c r="C17" s="7" t="s">
        <v>237</v>
      </c>
      <c r="D17" s="7" t="s">
        <v>238</v>
      </c>
      <c r="E17" s="7" t="s">
        <v>206</v>
      </c>
      <c r="F17" s="7" t="s">
        <v>239</v>
      </c>
      <c r="G17" s="7" t="s">
        <v>43</v>
      </c>
      <c r="H17" s="7" t="s">
        <v>44</v>
      </c>
      <c r="I17" s="3">
        <f>DATE(2026,9,24)</f>
        <v>46289</v>
      </c>
      <c r="J17" s="3">
        <f>DATE(2026,9,27)</f>
        <v>46292</v>
      </c>
      <c r="K17" s="7"/>
      <c r="L17" s="7"/>
      <c r="M17" s="7" t="s">
        <v>46</v>
      </c>
      <c r="N17" s="7"/>
      <c r="O17" s="7"/>
      <c r="P17" s="7"/>
      <c r="Q17" s="7"/>
      <c r="R17" s="7"/>
      <c r="S17" s="7" t="s">
        <v>240</v>
      </c>
      <c r="T17" s="7" t="s">
        <v>241</v>
      </c>
      <c r="U17" s="7" t="s">
        <v>242</v>
      </c>
      <c r="V17" s="8" t="s">
        <v>243</v>
      </c>
      <c r="W17" s="7" t="s">
        <v>244</v>
      </c>
      <c r="X17" s="7" t="s">
        <v>244</v>
      </c>
      <c r="Y17" s="7" t="s">
        <v>245</v>
      </c>
      <c r="Z17" s="7" t="s">
        <v>213</v>
      </c>
      <c r="AA17" s="7" t="s">
        <v>214</v>
      </c>
      <c r="AB17" s="7" t="s">
        <v>246</v>
      </c>
      <c r="AC17" s="7" t="s">
        <v>247</v>
      </c>
      <c r="AD17" s="7" t="s">
        <v>56</v>
      </c>
      <c r="AE17" s="7" t="s">
        <v>57</v>
      </c>
      <c r="AF17" s="7" t="s">
        <v>58</v>
      </c>
      <c r="AG17" s="7" t="s">
        <v>59</v>
      </c>
      <c r="AH17" s="7" t="s">
        <v>60</v>
      </c>
      <c r="AI17" s="7"/>
      <c r="AJ17" s="7"/>
      <c r="AK17" s="7" t="s">
        <v>61</v>
      </c>
      <c r="AL17" s="2">
        <f>DATE(2026,7,27)+TIME(15,17,0)</f>
        <v>46230.636805555558</v>
      </c>
    </row>
    <row r="18" spans="1:38" ht="15.75">
      <c r="A18" s="2">
        <f>DATE(2026,7,27)+TIME(15,28,36)</f>
        <v>46230.644861111112</v>
      </c>
      <c r="B18" s="7" t="s">
        <v>248</v>
      </c>
      <c r="C18" s="7" t="s">
        <v>249</v>
      </c>
      <c r="D18" s="7" t="s">
        <v>250</v>
      </c>
      <c r="E18" s="7" t="s">
        <v>206</v>
      </c>
      <c r="F18" s="7" t="s">
        <v>251</v>
      </c>
      <c r="G18" s="7" t="s">
        <v>43</v>
      </c>
      <c r="H18" s="7" t="s">
        <v>44</v>
      </c>
      <c r="I18" s="3">
        <f>DATE(2026,9,24)</f>
        <v>46289</v>
      </c>
      <c r="J18" s="3">
        <f>DATE(2026,9,28)</f>
        <v>46293</v>
      </c>
      <c r="K18" s="7"/>
      <c r="L18" s="7" t="s">
        <v>252</v>
      </c>
      <c r="M18" s="7" t="s">
        <v>46</v>
      </c>
      <c r="N18" s="7"/>
      <c r="O18" s="7"/>
      <c r="P18" s="7"/>
      <c r="Q18" s="7"/>
      <c r="R18" s="7"/>
      <c r="S18" s="7" t="s">
        <v>253</v>
      </c>
      <c r="T18" s="7" t="s">
        <v>254</v>
      </c>
      <c r="U18" s="7" t="s">
        <v>255</v>
      </c>
      <c r="V18" s="8" t="s">
        <v>256</v>
      </c>
      <c r="W18" s="7" t="s">
        <v>257</v>
      </c>
      <c r="X18" s="7" t="s">
        <v>258</v>
      </c>
      <c r="Y18" s="7" t="s">
        <v>259</v>
      </c>
      <c r="Z18" s="7" t="s">
        <v>213</v>
      </c>
      <c r="AA18" s="7" t="s">
        <v>214</v>
      </c>
      <c r="AB18" s="7" t="s">
        <v>260</v>
      </c>
      <c r="AC18" s="7" t="s">
        <v>75</v>
      </c>
      <c r="AD18" s="7" t="s">
        <v>239</v>
      </c>
      <c r="AE18" s="7" t="s">
        <v>57</v>
      </c>
      <c r="AF18" s="7" t="s">
        <v>124</v>
      </c>
      <c r="AG18" s="7" t="s">
        <v>125</v>
      </c>
      <c r="AH18" s="7" t="s">
        <v>60</v>
      </c>
      <c r="AI18" s="7"/>
      <c r="AJ18" s="7"/>
      <c r="AK18" s="7" t="s">
        <v>61</v>
      </c>
      <c r="AL18" s="2">
        <f>DATE(2026,7,27)+TIME(15,28,36)</f>
        <v>46230.644861111112</v>
      </c>
    </row>
    <row r="19" spans="1:38" ht="15.75">
      <c r="A19" s="2">
        <f>DATE(2026,7,29)+TIME(20,7,31)</f>
        <v>46232.838553240741</v>
      </c>
      <c r="B19" s="7" t="s">
        <v>261</v>
      </c>
      <c r="C19" s="7" t="s">
        <v>262</v>
      </c>
      <c r="D19" s="7" t="s">
        <v>263</v>
      </c>
      <c r="E19" s="7" t="s">
        <v>264</v>
      </c>
      <c r="F19" s="7" t="s">
        <v>42</v>
      </c>
      <c r="G19" s="7" t="s">
        <v>265</v>
      </c>
      <c r="H19" s="7" t="s">
        <v>44</v>
      </c>
      <c r="I19" s="3">
        <f>DATE(2026,9,24)</f>
        <v>46289</v>
      </c>
      <c r="J19" s="3">
        <f>DATE(2026,9,27)</f>
        <v>46292</v>
      </c>
      <c r="K19" s="7"/>
      <c r="L19" s="7"/>
      <c r="M19" s="7" t="s">
        <v>46</v>
      </c>
      <c r="N19" s="7"/>
      <c r="O19" s="7"/>
      <c r="P19" s="7"/>
      <c r="Q19" s="7"/>
      <c r="R19" s="7"/>
      <c r="S19" s="7" t="s">
        <v>266</v>
      </c>
      <c r="T19" s="7" t="s">
        <v>267</v>
      </c>
      <c r="U19" s="7" t="s">
        <v>268</v>
      </c>
      <c r="V19" s="8" t="s">
        <v>269</v>
      </c>
      <c r="W19" s="7" t="s">
        <v>270</v>
      </c>
      <c r="X19" s="7" t="s">
        <v>270</v>
      </c>
      <c r="Y19" s="7" t="s">
        <v>271</v>
      </c>
      <c r="Z19" s="7" t="s">
        <v>272</v>
      </c>
      <c r="AA19" s="7" t="s">
        <v>273</v>
      </c>
      <c r="AB19" s="7" t="s">
        <v>274</v>
      </c>
      <c r="AC19" s="7" t="s">
        <v>247</v>
      </c>
      <c r="AD19" s="7" t="s">
        <v>56</v>
      </c>
      <c r="AE19" s="7" t="s">
        <v>57</v>
      </c>
      <c r="AF19" s="7" t="s">
        <v>124</v>
      </c>
      <c r="AG19" s="7" t="s">
        <v>125</v>
      </c>
      <c r="AH19" s="7" t="s">
        <v>60</v>
      </c>
      <c r="AI19" s="7"/>
      <c r="AJ19" s="7"/>
      <c r="AK19" s="7" t="s">
        <v>61</v>
      </c>
      <c r="AL19" s="2">
        <f>DATE(2026,7,29)+TIME(20,7,31)</f>
        <v>46232.838553240741</v>
      </c>
    </row>
    <row r="20" spans="1:38" ht="15.75">
      <c r="A20" s="2">
        <f>DATE(2026,7,27)+TIME(14,8,0)</f>
        <v>46230.588888888888</v>
      </c>
      <c r="B20" s="7" t="s">
        <v>275</v>
      </c>
      <c r="C20" s="7" t="s">
        <v>276</v>
      </c>
      <c r="D20" s="7" t="s">
        <v>277</v>
      </c>
      <c r="E20" s="7" t="s">
        <v>264</v>
      </c>
      <c r="F20" s="7" t="s">
        <v>42</v>
      </c>
      <c r="G20" s="7" t="s">
        <v>265</v>
      </c>
      <c r="H20" s="7" t="s">
        <v>44</v>
      </c>
      <c r="I20" s="3">
        <f>DATE(2026,9,24)</f>
        <v>46289</v>
      </c>
      <c r="J20" s="3">
        <f>DATE(2026,9,27)</f>
        <v>46292</v>
      </c>
      <c r="K20" s="7" t="s">
        <v>278</v>
      </c>
      <c r="L20" s="7"/>
      <c r="M20" s="7"/>
      <c r="N20" s="7"/>
      <c r="O20" s="7"/>
      <c r="P20" s="7"/>
      <c r="Q20" s="7"/>
      <c r="R20" s="7"/>
      <c r="S20" s="7" t="s">
        <v>279</v>
      </c>
      <c r="T20" s="7" t="s">
        <v>280</v>
      </c>
      <c r="U20" s="7" t="s">
        <v>281</v>
      </c>
      <c r="V20" s="8" t="s">
        <v>282</v>
      </c>
      <c r="W20" s="7" t="s">
        <v>283</v>
      </c>
      <c r="X20" s="7" t="s">
        <v>283</v>
      </c>
      <c r="Y20" s="7" t="s">
        <v>284</v>
      </c>
      <c r="Z20" s="7" t="s">
        <v>272</v>
      </c>
      <c r="AA20" s="7" t="s">
        <v>273</v>
      </c>
      <c r="AB20" s="7" t="s">
        <v>285</v>
      </c>
      <c r="AC20" s="7" t="s">
        <v>247</v>
      </c>
      <c r="AD20" s="7" t="s">
        <v>56</v>
      </c>
      <c r="AE20" s="7" t="s">
        <v>57</v>
      </c>
      <c r="AF20" s="7" t="s">
        <v>124</v>
      </c>
      <c r="AG20" s="7" t="s">
        <v>125</v>
      </c>
      <c r="AH20" s="7" t="s">
        <v>60</v>
      </c>
      <c r="AI20" s="7" t="s">
        <v>286</v>
      </c>
      <c r="AJ20" s="7" t="s">
        <v>287</v>
      </c>
      <c r="AK20" s="7" t="s">
        <v>61</v>
      </c>
      <c r="AL20" s="2">
        <f>DATE(2026,7,27)+TIME(14,8,0)</f>
        <v>46230.588888888888</v>
      </c>
    </row>
    <row r="21" spans="1:38" ht="15.75">
      <c r="A21" s="4">
        <f>DATE(2026,7,27)+TIME(21,26,4)</f>
        <v>46230.893101851849</v>
      </c>
      <c r="B21" s="9" t="s">
        <v>288</v>
      </c>
      <c r="C21" s="9" t="s">
        <v>289</v>
      </c>
      <c r="D21" s="9" t="s">
        <v>290</v>
      </c>
      <c r="E21" s="9" t="s">
        <v>264</v>
      </c>
      <c r="F21" s="9" t="s">
        <v>42</v>
      </c>
      <c r="G21" s="9" t="s">
        <v>265</v>
      </c>
      <c r="H21" s="9" t="s">
        <v>44</v>
      </c>
      <c r="I21" s="5">
        <f>DATE(2026,9,24)</f>
        <v>46289</v>
      </c>
      <c r="J21" s="5">
        <f>DATE(2026,9,28)</f>
        <v>46293</v>
      </c>
      <c r="K21" s="9"/>
      <c r="L21" s="9" t="s">
        <v>291</v>
      </c>
      <c r="M21" s="9" t="s">
        <v>46</v>
      </c>
      <c r="N21" s="9"/>
      <c r="O21" s="9"/>
      <c r="P21" s="9"/>
      <c r="Q21" s="9"/>
      <c r="R21" s="9" t="s">
        <v>292</v>
      </c>
      <c r="S21" s="9" t="s">
        <v>293</v>
      </c>
      <c r="T21" s="9" t="s">
        <v>294</v>
      </c>
      <c r="U21" s="9" t="s">
        <v>295</v>
      </c>
      <c r="V21" s="10" t="s">
        <v>296</v>
      </c>
      <c r="W21" s="9" t="s">
        <v>297</v>
      </c>
      <c r="X21" s="9" t="s">
        <v>297</v>
      </c>
      <c r="Y21" s="9" t="s">
        <v>298</v>
      </c>
      <c r="Z21" s="9" t="s">
        <v>272</v>
      </c>
      <c r="AA21" s="9" t="s">
        <v>273</v>
      </c>
      <c r="AB21" s="9" t="s">
        <v>299</v>
      </c>
      <c r="AC21" s="9" t="s">
        <v>75</v>
      </c>
      <c r="AD21" s="9" t="s">
        <v>56</v>
      </c>
      <c r="AE21" s="9" t="s">
        <v>57</v>
      </c>
      <c r="AF21" s="9" t="s">
        <v>124</v>
      </c>
      <c r="AG21" s="9" t="s">
        <v>125</v>
      </c>
      <c r="AH21" s="9" t="s">
        <v>60</v>
      </c>
      <c r="AI21" s="9" t="s">
        <v>44</v>
      </c>
      <c r="AJ21" s="9" t="s">
        <v>87</v>
      </c>
      <c r="AK21" s="9" t="s">
        <v>101</v>
      </c>
      <c r="AL21" s="4">
        <f>DATE(2026,7,28)+TIME(21,31,57)</f>
        <v>46231.897187499999</v>
      </c>
    </row>
    <row r="22" spans="1:38" ht="15.75">
      <c r="A22" s="4">
        <f>DATE(2026,8,11)+TIME(13,56,33)</f>
        <v>46245.580937500003</v>
      </c>
      <c r="B22" s="9" t="s">
        <v>300</v>
      </c>
      <c r="C22" s="9" t="s">
        <v>301</v>
      </c>
      <c r="D22" s="9" t="s">
        <v>302</v>
      </c>
      <c r="E22" s="9" t="s">
        <v>303</v>
      </c>
      <c r="F22" s="9" t="s">
        <v>42</v>
      </c>
      <c r="G22" s="9" t="s">
        <v>304</v>
      </c>
      <c r="H22" s="9" t="s">
        <v>44</v>
      </c>
      <c r="I22" s="5">
        <f>DATE(2026,9,23)</f>
        <v>46288</v>
      </c>
      <c r="J22" s="5">
        <f>DATE(2026,9,27)</f>
        <v>46292</v>
      </c>
      <c r="K22" s="9"/>
      <c r="L22" s="9" t="s">
        <v>305</v>
      </c>
      <c r="M22" s="9"/>
      <c r="N22" s="9" t="s">
        <v>66</v>
      </c>
      <c r="O22" s="9"/>
      <c r="P22" s="9"/>
      <c r="Q22" s="9"/>
      <c r="R22" s="9"/>
      <c r="S22" s="9" t="s">
        <v>306</v>
      </c>
      <c r="T22" s="9" t="s">
        <v>307</v>
      </c>
      <c r="U22" s="9" t="s">
        <v>308</v>
      </c>
      <c r="V22" s="10" t="s">
        <v>309</v>
      </c>
      <c r="W22" s="9" t="s">
        <v>310</v>
      </c>
      <c r="X22" s="9" t="s">
        <v>310</v>
      </c>
      <c r="Y22" s="9" t="s">
        <v>311</v>
      </c>
      <c r="Z22" s="9" t="s">
        <v>312</v>
      </c>
      <c r="AA22" s="9" t="s">
        <v>313</v>
      </c>
      <c r="AB22" s="9" t="s">
        <v>314</v>
      </c>
      <c r="AC22" s="9" t="s">
        <v>247</v>
      </c>
      <c r="AD22" s="9" t="s">
        <v>56</v>
      </c>
      <c r="AE22" s="9" t="s">
        <v>57</v>
      </c>
      <c r="AF22" s="9" t="s">
        <v>58</v>
      </c>
      <c r="AG22" s="9" t="s">
        <v>315</v>
      </c>
      <c r="AH22" s="9" t="s">
        <v>60</v>
      </c>
      <c r="AI22" s="9"/>
      <c r="AJ22" s="9" t="s">
        <v>316</v>
      </c>
      <c r="AK22" s="9" t="s">
        <v>61</v>
      </c>
      <c r="AL22" s="4">
        <f>DATE(2026,8,11)+TIME(13,56,33)</f>
        <v>46245.580937500003</v>
      </c>
    </row>
    <row r="23" spans="1:38" ht="15.75">
      <c r="A23" s="4">
        <f>DATE(2026,8,3)+TIME(12,34,36)</f>
        <v>46237.524027777778</v>
      </c>
      <c r="B23" s="9" t="s">
        <v>317</v>
      </c>
      <c r="C23" s="9" t="s">
        <v>318</v>
      </c>
      <c r="D23" s="9" t="s">
        <v>319</v>
      </c>
      <c r="E23" s="9" t="s">
        <v>320</v>
      </c>
      <c r="F23" s="9" t="s">
        <v>42</v>
      </c>
      <c r="G23" s="9" t="s">
        <v>43</v>
      </c>
      <c r="H23" s="9" t="s">
        <v>44</v>
      </c>
      <c r="I23" s="5">
        <f>DATE(2026,9,24)</f>
        <v>46289</v>
      </c>
      <c r="J23" s="5">
        <f>DATE(2026,9,28)</f>
        <v>46293</v>
      </c>
      <c r="K23" s="9" t="s">
        <v>321</v>
      </c>
      <c r="L23" s="9"/>
      <c r="M23" s="9"/>
      <c r="N23" s="9"/>
      <c r="O23" s="9"/>
      <c r="P23" s="9"/>
      <c r="Q23" s="9"/>
      <c r="R23" s="9"/>
      <c r="S23" s="9" t="s">
        <v>322</v>
      </c>
      <c r="T23" s="9" t="s">
        <v>323</v>
      </c>
      <c r="U23" s="9" t="s">
        <v>324</v>
      </c>
      <c r="V23" s="10" t="s">
        <v>325</v>
      </c>
      <c r="W23" s="9" t="s">
        <v>326</v>
      </c>
      <c r="X23" s="9" t="s">
        <v>326</v>
      </c>
      <c r="Y23" s="9" t="s">
        <v>327</v>
      </c>
      <c r="Z23" s="9" t="s">
        <v>328</v>
      </c>
      <c r="AA23" s="9" t="s">
        <v>329</v>
      </c>
      <c r="AB23" s="9" t="s">
        <v>330</v>
      </c>
      <c r="AC23" s="9" t="s">
        <v>75</v>
      </c>
      <c r="AD23" s="9" t="s">
        <v>56</v>
      </c>
      <c r="AE23" s="9" t="s">
        <v>57</v>
      </c>
      <c r="AF23" s="9" t="s">
        <v>58</v>
      </c>
      <c r="AG23" s="9" t="s">
        <v>59</v>
      </c>
      <c r="AH23" s="9" t="s">
        <v>60</v>
      </c>
      <c r="AI23" s="9"/>
      <c r="AJ23" s="9"/>
      <c r="AK23" s="9" t="s">
        <v>101</v>
      </c>
      <c r="AL23" s="4">
        <f>DATE(2026,8,3)+TIME(12,53,34)</f>
        <v>46237.537199074075</v>
      </c>
    </row>
    <row r="24" spans="1:38" ht="15.75">
      <c r="A24" s="2">
        <f>DATE(2026,7,27)+TIME(18,10,52)</f>
        <v>46230.7575462963</v>
      </c>
      <c r="B24" s="7" t="s">
        <v>331</v>
      </c>
      <c r="C24" s="7" t="s">
        <v>332</v>
      </c>
      <c r="D24" s="7" t="s">
        <v>333</v>
      </c>
      <c r="E24" s="7" t="s">
        <v>320</v>
      </c>
      <c r="F24" s="7" t="s">
        <v>42</v>
      </c>
      <c r="G24" s="7" t="s">
        <v>43</v>
      </c>
      <c r="H24" s="7" t="s">
        <v>44</v>
      </c>
      <c r="I24" s="3">
        <f>DATE(2026,9,24)</f>
        <v>46289</v>
      </c>
      <c r="J24" s="3">
        <f>DATE(2026,9,28)</f>
        <v>46293</v>
      </c>
      <c r="K24" s="7" t="s">
        <v>334</v>
      </c>
      <c r="L24" s="7"/>
      <c r="M24" s="7" t="s">
        <v>46</v>
      </c>
      <c r="N24" s="7"/>
      <c r="O24" s="7"/>
      <c r="P24" s="7"/>
      <c r="Q24" s="7"/>
      <c r="R24" s="7"/>
      <c r="S24" s="7" t="s">
        <v>335</v>
      </c>
      <c r="T24" s="7" t="s">
        <v>336</v>
      </c>
      <c r="U24" s="7" t="s">
        <v>337</v>
      </c>
      <c r="V24" s="8" t="s">
        <v>338</v>
      </c>
      <c r="W24" s="7" t="s">
        <v>339</v>
      </c>
      <c r="X24" s="7" t="s">
        <v>339</v>
      </c>
      <c r="Y24" s="7" t="s">
        <v>327</v>
      </c>
      <c r="Z24" s="7" t="s">
        <v>328</v>
      </c>
      <c r="AA24" s="7" t="s">
        <v>329</v>
      </c>
      <c r="AB24" s="7" t="s">
        <v>340</v>
      </c>
      <c r="AC24" s="7" t="s">
        <v>75</v>
      </c>
      <c r="AD24" s="7" t="s">
        <v>239</v>
      </c>
      <c r="AE24" s="7" t="s">
        <v>57</v>
      </c>
      <c r="AF24" s="7" t="s">
        <v>124</v>
      </c>
      <c r="AG24" s="7" t="s">
        <v>125</v>
      </c>
      <c r="AH24" s="7" t="s">
        <v>60</v>
      </c>
      <c r="AI24" s="7"/>
      <c r="AJ24" s="7" t="s">
        <v>87</v>
      </c>
      <c r="AK24" s="7" t="s">
        <v>101</v>
      </c>
      <c r="AL24" s="2">
        <f>DATE(2026,7,27)+TIME(18,27,33)</f>
        <v>46230.769131944442</v>
      </c>
    </row>
    <row r="25" spans="1:38" ht="15.75">
      <c r="A25" s="4">
        <f>DATE(2026,8,8)+TIME(11,22,20)</f>
        <v>46242.47384259259</v>
      </c>
      <c r="B25" s="9" t="s">
        <v>341</v>
      </c>
      <c r="C25" s="9" t="s">
        <v>342</v>
      </c>
      <c r="D25" s="9" t="s">
        <v>343</v>
      </c>
      <c r="E25" s="9" t="s">
        <v>320</v>
      </c>
      <c r="F25" s="9" t="s">
        <v>42</v>
      </c>
      <c r="G25" s="9" t="s">
        <v>43</v>
      </c>
      <c r="H25" s="9" t="s">
        <v>44</v>
      </c>
      <c r="I25" s="5">
        <f>DATE(2026,9,24)</f>
        <v>46289</v>
      </c>
      <c r="J25" s="5">
        <f>DATE(2026,9,27)</f>
        <v>46292</v>
      </c>
      <c r="K25" s="9" t="s">
        <v>344</v>
      </c>
      <c r="L25" s="9"/>
      <c r="M25" s="9" t="s">
        <v>46</v>
      </c>
      <c r="N25" s="9"/>
      <c r="O25" s="9"/>
      <c r="P25" s="9"/>
      <c r="Q25" s="9"/>
      <c r="R25" s="9"/>
      <c r="S25" s="9" t="s">
        <v>345</v>
      </c>
      <c r="T25" s="9" t="s">
        <v>346</v>
      </c>
      <c r="U25" s="9" t="s">
        <v>347</v>
      </c>
      <c r="V25" s="10" t="s">
        <v>348</v>
      </c>
      <c r="W25" s="9" t="s">
        <v>349</v>
      </c>
      <c r="X25" s="9" t="s">
        <v>349</v>
      </c>
      <c r="Y25" s="9" t="s">
        <v>350</v>
      </c>
      <c r="Z25" s="9" t="s">
        <v>328</v>
      </c>
      <c r="AA25" s="9" t="s">
        <v>329</v>
      </c>
      <c r="AB25" s="9" t="s">
        <v>351</v>
      </c>
      <c r="AC25" s="9" t="s">
        <v>75</v>
      </c>
      <c r="AD25" s="9" t="s">
        <v>239</v>
      </c>
      <c r="AE25" s="9" t="s">
        <v>57</v>
      </c>
      <c r="AF25" s="9" t="s">
        <v>202</v>
      </c>
      <c r="AG25" s="9" t="s">
        <v>76</v>
      </c>
      <c r="AH25" s="9" t="s">
        <v>60</v>
      </c>
      <c r="AI25" s="9"/>
      <c r="AJ25" s="9"/>
      <c r="AK25" s="9" t="s">
        <v>61</v>
      </c>
      <c r="AL25" s="4">
        <f>DATE(2026,8,8)+TIME(11,22,20)</f>
        <v>46242.47384259259</v>
      </c>
    </row>
    <row r="26" spans="1:38" ht="15.75">
      <c r="A26" s="2">
        <f>DATE(2026,7,28)+TIME(13,20,26)</f>
        <v>46231.555856481478</v>
      </c>
      <c r="B26" s="7" t="s">
        <v>352</v>
      </c>
      <c r="C26" s="7" t="s">
        <v>353</v>
      </c>
      <c r="D26" s="7" t="s">
        <v>354</v>
      </c>
      <c r="E26" s="7" t="s">
        <v>355</v>
      </c>
      <c r="F26" s="7" t="s">
        <v>42</v>
      </c>
      <c r="G26" s="7" t="s">
        <v>304</v>
      </c>
      <c r="H26" s="7" t="s">
        <v>44</v>
      </c>
      <c r="I26" s="3">
        <f>DATE(2026,9,23)</f>
        <v>46288</v>
      </c>
      <c r="J26" s="3">
        <f>DATE(2026,9,27)</f>
        <v>46292</v>
      </c>
      <c r="K26" s="7"/>
      <c r="L26" s="7" t="s">
        <v>356</v>
      </c>
      <c r="M26" s="7" t="s">
        <v>46</v>
      </c>
      <c r="N26" s="7" t="s">
        <v>164</v>
      </c>
      <c r="O26" s="7" t="s">
        <v>357</v>
      </c>
      <c r="P26" s="7" t="s">
        <v>358</v>
      </c>
      <c r="Q26" s="7" t="s">
        <v>359</v>
      </c>
      <c r="R26" s="7"/>
      <c r="S26" s="7" t="s">
        <v>360</v>
      </c>
      <c r="T26" s="7" t="s">
        <v>361</v>
      </c>
      <c r="U26" s="7" t="s">
        <v>362</v>
      </c>
      <c r="V26" s="8" t="s">
        <v>363</v>
      </c>
      <c r="W26" s="7" t="s">
        <v>364</v>
      </c>
      <c r="X26" s="7" t="s">
        <v>364</v>
      </c>
      <c r="Y26" s="7" t="s">
        <v>365</v>
      </c>
      <c r="Z26" s="7" t="s">
        <v>366</v>
      </c>
      <c r="AA26" s="7" t="s">
        <v>367</v>
      </c>
      <c r="AB26" s="7" t="s">
        <v>368</v>
      </c>
      <c r="AC26" s="7" t="s">
        <v>75</v>
      </c>
      <c r="AD26" s="7" t="s">
        <v>56</v>
      </c>
      <c r="AE26" s="7" t="s">
        <v>57</v>
      </c>
      <c r="AF26" s="7" t="s">
        <v>202</v>
      </c>
      <c r="AG26" s="7" t="s">
        <v>76</v>
      </c>
      <c r="AH26" s="7" t="s">
        <v>60</v>
      </c>
      <c r="AI26" s="7"/>
      <c r="AJ26" s="7"/>
      <c r="AK26" s="7" t="s">
        <v>101</v>
      </c>
      <c r="AL26" s="2">
        <f>DATE(2026,7,28)+TIME(13,31,0)</f>
        <v>46231.563194444447</v>
      </c>
    </row>
    <row r="27" spans="1:38" ht="15.75">
      <c r="A27" s="4">
        <f>DATE(2026,8,5)+TIME(10,7,36)</f>
        <v>46239.421944444446</v>
      </c>
      <c r="B27" s="9" t="s">
        <v>369</v>
      </c>
      <c r="C27" s="9" t="s">
        <v>370</v>
      </c>
      <c r="D27" s="9" t="s">
        <v>371</v>
      </c>
      <c r="E27" s="9" t="s">
        <v>372</v>
      </c>
      <c r="F27" s="9" t="s">
        <v>42</v>
      </c>
      <c r="G27" s="9" t="s">
        <v>65</v>
      </c>
      <c r="H27" s="9" t="s">
        <v>44</v>
      </c>
      <c r="I27" s="5">
        <f>DATE(2026,9,24)</f>
        <v>46289</v>
      </c>
      <c r="J27" s="5">
        <f>DATE(2026,9,27)</f>
        <v>46292</v>
      </c>
      <c r="K27" s="9"/>
      <c r="L27" s="9" t="s">
        <v>373</v>
      </c>
      <c r="M27" s="9" t="s">
        <v>46</v>
      </c>
      <c r="N27" s="9" t="s">
        <v>164</v>
      </c>
      <c r="O27" s="9" t="s">
        <v>374</v>
      </c>
      <c r="P27" s="9" t="s">
        <v>375</v>
      </c>
      <c r="Q27" s="9" t="s">
        <v>376</v>
      </c>
      <c r="R27" s="9"/>
      <c r="S27" s="9" t="s">
        <v>377</v>
      </c>
      <c r="T27" s="9" t="s">
        <v>378</v>
      </c>
      <c r="U27" s="9" t="s">
        <v>379</v>
      </c>
      <c r="V27" s="10" t="s">
        <v>380</v>
      </c>
      <c r="W27" s="9" t="s">
        <v>381</v>
      </c>
      <c r="X27" s="9" t="s">
        <v>381</v>
      </c>
      <c r="Y27" s="9" t="s">
        <v>382</v>
      </c>
      <c r="Z27" s="9" t="s">
        <v>383</v>
      </c>
      <c r="AA27" s="9" t="s">
        <v>384</v>
      </c>
      <c r="AB27" s="9" t="s">
        <v>385</v>
      </c>
      <c r="AC27" s="9" t="s">
        <v>247</v>
      </c>
      <c r="AD27" s="9" t="s">
        <v>56</v>
      </c>
      <c r="AE27" s="9" t="s">
        <v>57</v>
      </c>
      <c r="AF27" s="9" t="s">
        <v>202</v>
      </c>
      <c r="AG27" s="9" t="s">
        <v>315</v>
      </c>
      <c r="AH27" s="9" t="s">
        <v>60</v>
      </c>
      <c r="AI27" s="9"/>
      <c r="AJ27" s="9"/>
      <c r="AK27" s="9" t="s">
        <v>61</v>
      </c>
      <c r="AL27" s="4">
        <f>DATE(2026,8,5)+TIME(10,7,36)</f>
        <v>46239.421944444446</v>
      </c>
    </row>
    <row r="28" spans="1:38" ht="15.75">
      <c r="A28" s="4">
        <f>DATE(2026,8,9)+TIME(12,45,59)</f>
        <v>46243.53193287037</v>
      </c>
      <c r="B28" s="9" t="s">
        <v>386</v>
      </c>
      <c r="C28" s="9" t="s">
        <v>387</v>
      </c>
      <c r="D28" s="9" t="s">
        <v>388</v>
      </c>
      <c r="E28" s="9" t="s">
        <v>372</v>
      </c>
      <c r="F28" s="9" t="s">
        <v>42</v>
      </c>
      <c r="G28" s="9" t="s">
        <v>389</v>
      </c>
      <c r="H28" s="9" t="s">
        <v>44</v>
      </c>
      <c r="I28" s="5">
        <f>DATE(2026,9,24)</f>
        <v>46289</v>
      </c>
      <c r="J28" s="5">
        <f>DATE(2026,9,28)</f>
        <v>46293</v>
      </c>
      <c r="K28" s="9"/>
      <c r="L28" s="9" t="s">
        <v>390</v>
      </c>
      <c r="M28" s="9" t="s">
        <v>46</v>
      </c>
      <c r="N28" s="9"/>
      <c r="O28" s="9"/>
      <c r="P28" s="9"/>
      <c r="Q28" s="9"/>
      <c r="R28" s="9"/>
      <c r="S28" s="9" t="s">
        <v>391</v>
      </c>
      <c r="T28" s="9" t="s">
        <v>392</v>
      </c>
      <c r="U28" s="9" t="s">
        <v>393</v>
      </c>
      <c r="V28" s="10" t="s">
        <v>394</v>
      </c>
      <c r="W28" s="9" t="s">
        <v>395</v>
      </c>
      <c r="X28" s="9" t="s">
        <v>395</v>
      </c>
      <c r="Y28" s="9" t="s">
        <v>396</v>
      </c>
      <c r="Z28" s="9" t="s">
        <v>383</v>
      </c>
      <c r="AA28" s="9" t="s">
        <v>384</v>
      </c>
      <c r="AB28" s="9" t="s">
        <v>397</v>
      </c>
      <c r="AC28" s="9" t="s">
        <v>75</v>
      </c>
      <c r="AD28" s="9" t="s">
        <v>239</v>
      </c>
      <c r="AE28" s="9" t="s">
        <v>57</v>
      </c>
      <c r="AF28" s="9" t="s">
        <v>58</v>
      </c>
      <c r="AG28" s="9" t="s">
        <v>76</v>
      </c>
      <c r="AH28" s="9" t="s">
        <v>60</v>
      </c>
      <c r="AI28" s="9"/>
      <c r="AJ28" s="9"/>
      <c r="AK28" s="9" t="s">
        <v>61</v>
      </c>
      <c r="AL28" s="4">
        <f>DATE(2026,8,9)+TIME(12,45,59)</f>
        <v>46243.53193287037</v>
      </c>
    </row>
    <row r="29" spans="1:38" ht="15.75">
      <c r="A29" s="2">
        <f>DATE(2026,7,28)+TIME(10,44,30)</f>
        <v>46231.447569444441</v>
      </c>
      <c r="B29" s="7" t="s">
        <v>398</v>
      </c>
      <c r="C29" s="7" t="s">
        <v>399</v>
      </c>
      <c r="D29" s="7" t="s">
        <v>400</v>
      </c>
      <c r="E29" s="7" t="s">
        <v>372</v>
      </c>
      <c r="F29" s="7" t="s">
        <v>42</v>
      </c>
      <c r="G29" s="7" t="s">
        <v>43</v>
      </c>
      <c r="H29" s="7" t="s">
        <v>44</v>
      </c>
      <c r="I29" s="3">
        <f>DATE(2026,9,24)</f>
        <v>46289</v>
      </c>
      <c r="J29" s="3">
        <f>DATE(2026,9,27)</f>
        <v>46292</v>
      </c>
      <c r="K29" s="7"/>
      <c r="L29" s="7" t="s">
        <v>401</v>
      </c>
      <c r="M29" s="7" t="s">
        <v>46</v>
      </c>
      <c r="N29" s="7"/>
      <c r="O29" s="7"/>
      <c r="P29" s="7"/>
      <c r="Q29" s="7"/>
      <c r="R29" s="7" t="s">
        <v>402</v>
      </c>
      <c r="S29" s="7" t="s">
        <v>403</v>
      </c>
      <c r="T29" s="7" t="s">
        <v>404</v>
      </c>
      <c r="U29" s="7" t="s">
        <v>405</v>
      </c>
      <c r="V29" s="8" t="s">
        <v>406</v>
      </c>
      <c r="W29" s="7" t="s">
        <v>407</v>
      </c>
      <c r="X29" s="7" t="s">
        <v>407</v>
      </c>
      <c r="Y29" s="7" t="s">
        <v>408</v>
      </c>
      <c r="Z29" s="7" t="s">
        <v>383</v>
      </c>
      <c r="AA29" s="7" t="s">
        <v>384</v>
      </c>
      <c r="AB29" s="7" t="s">
        <v>409</v>
      </c>
      <c r="AC29" s="7" t="s">
        <v>410</v>
      </c>
      <c r="AD29" s="7" t="s">
        <v>239</v>
      </c>
      <c r="AE29" s="7" t="s">
        <v>239</v>
      </c>
      <c r="AF29" s="7" t="s">
        <v>124</v>
      </c>
      <c r="AG29" s="7" t="s">
        <v>125</v>
      </c>
      <c r="AH29" s="7" t="s">
        <v>60</v>
      </c>
      <c r="AI29" s="7"/>
      <c r="AJ29" s="7" t="s">
        <v>87</v>
      </c>
      <c r="AK29" s="7" t="s">
        <v>61</v>
      </c>
      <c r="AL29" s="2">
        <f>DATE(2026,7,28)+TIME(10,44,30)</f>
        <v>46231.447569444441</v>
      </c>
    </row>
    <row r="30" spans="1:38" ht="15.75">
      <c r="A30" s="4">
        <f>DATE(2026,7,27)+TIME(14,37,25)</f>
        <v>46230.609317129631</v>
      </c>
      <c r="B30" s="9" t="s">
        <v>411</v>
      </c>
      <c r="C30" s="9" t="s">
        <v>412</v>
      </c>
      <c r="D30" s="9" t="s">
        <v>413</v>
      </c>
      <c r="E30" s="9" t="s">
        <v>372</v>
      </c>
      <c r="F30" s="9" t="s">
        <v>42</v>
      </c>
      <c r="G30" s="9" t="s">
        <v>389</v>
      </c>
      <c r="H30" s="9" t="s">
        <v>44</v>
      </c>
      <c r="I30" s="5">
        <f>DATE(2026,9,24)</f>
        <v>46289</v>
      </c>
      <c r="J30" s="5">
        <f>DATE(2026,9,27)</f>
        <v>46292</v>
      </c>
      <c r="K30" s="9" t="s">
        <v>414</v>
      </c>
      <c r="L30" s="9" t="s">
        <v>415</v>
      </c>
      <c r="M30" s="9" t="s">
        <v>316</v>
      </c>
      <c r="N30" s="9"/>
      <c r="O30" s="9"/>
      <c r="P30" s="9"/>
      <c r="Q30" s="9"/>
      <c r="R30" s="9" t="s">
        <v>416</v>
      </c>
      <c r="S30" s="9" t="s">
        <v>417</v>
      </c>
      <c r="T30" s="9" t="s">
        <v>418</v>
      </c>
      <c r="U30" s="9" t="s">
        <v>419</v>
      </c>
      <c r="V30" s="10" t="s">
        <v>420</v>
      </c>
      <c r="W30" s="9" t="s">
        <v>421</v>
      </c>
      <c r="X30" s="9" t="s">
        <v>422</v>
      </c>
      <c r="Y30" s="9" t="s">
        <v>423</v>
      </c>
      <c r="Z30" s="9" t="s">
        <v>383</v>
      </c>
      <c r="AA30" s="9" t="s">
        <v>384</v>
      </c>
      <c r="AB30" s="9" t="s">
        <v>424</v>
      </c>
      <c r="AC30" s="9" t="s">
        <v>55</v>
      </c>
      <c r="AD30" s="9" t="s">
        <v>98</v>
      </c>
      <c r="AE30" s="9" t="s">
        <v>57</v>
      </c>
      <c r="AF30" s="9" t="s">
        <v>58</v>
      </c>
      <c r="AG30" s="9" t="s">
        <v>76</v>
      </c>
      <c r="AH30" s="9" t="s">
        <v>60</v>
      </c>
      <c r="AI30" s="9" t="s">
        <v>44</v>
      </c>
      <c r="AJ30" s="9" t="s">
        <v>87</v>
      </c>
      <c r="AK30" s="9" t="s">
        <v>61</v>
      </c>
      <c r="AL30" s="4">
        <f>DATE(2026,7,27)+TIME(14,37,25)</f>
        <v>46230.609317129631</v>
      </c>
    </row>
    <row r="31" spans="1:38" ht="15.75">
      <c r="A31" s="2">
        <f>DATE(2026,7,27)+TIME(15,25,52)</f>
        <v>46230.642962962964</v>
      </c>
      <c r="B31" s="7" t="s">
        <v>425</v>
      </c>
      <c r="C31" s="7" t="s">
        <v>426</v>
      </c>
      <c r="D31" s="7" t="s">
        <v>427</v>
      </c>
      <c r="E31" s="7" t="s">
        <v>428</v>
      </c>
      <c r="F31" s="7" t="s">
        <v>429</v>
      </c>
      <c r="G31" s="7" t="s">
        <v>65</v>
      </c>
      <c r="H31" s="7" t="s">
        <v>44</v>
      </c>
      <c r="I31" s="3">
        <f>DATE(2026,9,24)</f>
        <v>46289</v>
      </c>
      <c r="J31" s="3">
        <f>DATE(2026,9,28)</f>
        <v>46293</v>
      </c>
      <c r="K31" s="7" t="s">
        <v>430</v>
      </c>
      <c r="L31" s="7"/>
      <c r="M31" s="7" t="s">
        <v>46</v>
      </c>
      <c r="N31" s="7" t="s">
        <v>66</v>
      </c>
      <c r="O31" s="7"/>
      <c r="P31" s="7"/>
      <c r="Q31" s="7"/>
      <c r="R31" s="7" t="s">
        <v>431</v>
      </c>
      <c r="S31" s="7" t="s">
        <v>432</v>
      </c>
      <c r="T31" s="7" t="s">
        <v>433</v>
      </c>
      <c r="U31" s="7" t="s">
        <v>434</v>
      </c>
      <c r="V31" s="8" t="s">
        <v>435</v>
      </c>
      <c r="W31" s="7" t="s">
        <v>436</v>
      </c>
      <c r="X31" s="7" t="s">
        <v>436</v>
      </c>
      <c r="Y31" s="7" t="s">
        <v>437</v>
      </c>
      <c r="Z31" s="7" t="s">
        <v>438</v>
      </c>
      <c r="AA31" s="7" t="s">
        <v>439</v>
      </c>
      <c r="AB31" s="7" t="s">
        <v>440</v>
      </c>
      <c r="AC31" s="7" t="s">
        <v>441</v>
      </c>
      <c r="AD31" s="7" t="s">
        <v>56</v>
      </c>
      <c r="AE31" s="7" t="s">
        <v>57</v>
      </c>
      <c r="AF31" s="7" t="s">
        <v>58</v>
      </c>
      <c r="AG31" s="7" t="s">
        <v>125</v>
      </c>
      <c r="AH31" s="7" t="s">
        <v>60</v>
      </c>
      <c r="AI31" s="7"/>
      <c r="AJ31" s="7"/>
      <c r="AK31" s="7" t="s">
        <v>61</v>
      </c>
      <c r="AL31" s="2">
        <f>DATE(2026,7,27)+TIME(15,25,52)</f>
        <v>46230.642962962964</v>
      </c>
    </row>
    <row r="32" spans="1:38" ht="15.75">
      <c r="A32" s="4">
        <f>DATE(2026,8,5)+TIME(17,32,53)</f>
        <v>46239.731168981481</v>
      </c>
      <c r="B32" s="9" t="s">
        <v>237</v>
      </c>
      <c r="C32" s="9" t="s">
        <v>442</v>
      </c>
      <c r="D32" s="9" t="s">
        <v>443</v>
      </c>
      <c r="E32" s="9" t="s">
        <v>428</v>
      </c>
      <c r="F32" s="9" t="s">
        <v>105</v>
      </c>
      <c r="G32" s="9" t="s">
        <v>304</v>
      </c>
      <c r="H32" s="9" t="s">
        <v>44</v>
      </c>
      <c r="I32" s="5">
        <f>DATE(2026,9,23)</f>
        <v>46288</v>
      </c>
      <c r="J32" s="5">
        <f>DATE(2026,9,27)</f>
        <v>46292</v>
      </c>
      <c r="K32" s="9"/>
      <c r="L32" s="9"/>
      <c r="M32" s="9"/>
      <c r="N32" s="9" t="s">
        <v>164</v>
      </c>
      <c r="O32" s="9" t="s">
        <v>444</v>
      </c>
      <c r="P32" s="9" t="s">
        <v>445</v>
      </c>
      <c r="Q32" s="9" t="s">
        <v>446</v>
      </c>
      <c r="R32" s="9"/>
      <c r="S32" s="9" t="s">
        <v>447</v>
      </c>
      <c r="T32" s="9" t="s">
        <v>448</v>
      </c>
      <c r="U32" s="9" t="s">
        <v>449</v>
      </c>
      <c r="V32" s="10" t="s">
        <v>450</v>
      </c>
      <c r="W32" s="9" t="s">
        <v>451</v>
      </c>
      <c r="X32" s="9" t="s">
        <v>451</v>
      </c>
      <c r="Y32" s="9" t="s">
        <v>452</v>
      </c>
      <c r="Z32" s="9" t="s">
        <v>439</v>
      </c>
      <c r="AA32" s="9"/>
      <c r="AB32" s="9" t="s">
        <v>453</v>
      </c>
      <c r="AC32" s="9" t="s">
        <v>454</v>
      </c>
      <c r="AD32" s="9" t="s">
        <v>56</v>
      </c>
      <c r="AE32" s="9" t="s">
        <v>113</v>
      </c>
      <c r="AF32" s="9" t="s">
        <v>58</v>
      </c>
      <c r="AG32" s="9" t="s">
        <v>59</v>
      </c>
      <c r="AH32" s="9" t="s">
        <v>60</v>
      </c>
      <c r="AI32" s="9"/>
      <c r="AJ32" s="9"/>
      <c r="AK32" s="9" t="s">
        <v>61</v>
      </c>
      <c r="AL32" s="4">
        <f>DATE(2026,8,5)+TIME(17,32,53)</f>
        <v>46239.731168981481</v>
      </c>
    </row>
    <row r="33" spans="1:38" ht="15.75">
      <c r="A33" s="2">
        <f>DATE(2026,7,27)+TIME(21,36,53)</f>
        <v>46230.900613425925</v>
      </c>
      <c r="B33" s="7" t="s">
        <v>455</v>
      </c>
      <c r="C33" s="7" t="s">
        <v>456</v>
      </c>
      <c r="D33" s="7" t="s">
        <v>457</v>
      </c>
      <c r="E33" s="7" t="s">
        <v>458</v>
      </c>
      <c r="F33" s="7" t="s">
        <v>42</v>
      </c>
      <c r="G33" s="7" t="s">
        <v>65</v>
      </c>
      <c r="H33" s="7" t="s">
        <v>44</v>
      </c>
      <c r="I33" s="3">
        <f>DATE(2026,9,24)</f>
        <v>46289</v>
      </c>
      <c r="J33" s="3">
        <f>DATE(2026,9,27)</f>
        <v>46292</v>
      </c>
      <c r="K33" s="7"/>
      <c r="L33" s="7"/>
      <c r="M33" s="7"/>
      <c r="N33" s="7" t="s">
        <v>66</v>
      </c>
      <c r="O33" s="7"/>
      <c r="P33" s="7"/>
      <c r="Q33" s="7"/>
      <c r="R33" s="7" t="s">
        <v>458</v>
      </c>
      <c r="S33" s="7" t="s">
        <v>459</v>
      </c>
      <c r="T33" s="7" t="s">
        <v>460</v>
      </c>
      <c r="U33" s="7" t="s">
        <v>461</v>
      </c>
      <c r="V33" s="8" t="s">
        <v>462</v>
      </c>
      <c r="W33" s="7" t="s">
        <v>463</v>
      </c>
      <c r="X33" s="7" t="s">
        <v>463</v>
      </c>
      <c r="Y33" s="7" t="s">
        <v>464</v>
      </c>
      <c r="Z33" s="7" t="s">
        <v>465</v>
      </c>
      <c r="AA33" s="7" t="s">
        <v>466</v>
      </c>
      <c r="AB33" s="7" t="s">
        <v>467</v>
      </c>
      <c r="AC33" s="7" t="s">
        <v>247</v>
      </c>
      <c r="AD33" s="7" t="s">
        <v>56</v>
      </c>
      <c r="AE33" s="7" t="s">
        <v>57</v>
      </c>
      <c r="AF33" s="7" t="s">
        <v>58</v>
      </c>
      <c r="AG33" s="7" t="s">
        <v>125</v>
      </c>
      <c r="AH33" s="7" t="s">
        <v>60</v>
      </c>
      <c r="AI33" s="7" t="s">
        <v>286</v>
      </c>
      <c r="AJ33" s="7"/>
      <c r="AK33" s="7" t="s">
        <v>61</v>
      </c>
      <c r="AL33" s="2">
        <f>DATE(2026,7,27)+TIME(21,36,53)</f>
        <v>46230.900613425925</v>
      </c>
    </row>
    <row r="34" spans="1:38" ht="15.75">
      <c r="A34" s="4">
        <f>DATE(2026,7,28)+TIME(9,42,20)</f>
        <v>46231.404398148145</v>
      </c>
      <c r="B34" s="9" t="s">
        <v>468</v>
      </c>
      <c r="C34" s="9" t="s">
        <v>469</v>
      </c>
      <c r="D34" s="9" t="s">
        <v>470</v>
      </c>
      <c r="E34" s="9" t="s">
        <v>471</v>
      </c>
      <c r="F34" s="9" t="s">
        <v>42</v>
      </c>
      <c r="G34" s="9" t="s">
        <v>43</v>
      </c>
      <c r="H34" s="9" t="s">
        <v>44</v>
      </c>
      <c r="I34" s="5">
        <f>DATE(2026,9,24)</f>
        <v>46289</v>
      </c>
      <c r="J34" s="5">
        <f>DATE(2026,9,27)</f>
        <v>46292</v>
      </c>
      <c r="K34" s="9"/>
      <c r="L34" s="9" t="s">
        <v>472</v>
      </c>
      <c r="M34" s="9" t="s">
        <v>46</v>
      </c>
      <c r="N34" s="9"/>
      <c r="O34" s="9"/>
      <c r="P34" s="9"/>
      <c r="Q34" s="9"/>
      <c r="R34" s="9"/>
      <c r="S34" s="9" t="s">
        <v>473</v>
      </c>
      <c r="T34" s="9" t="s">
        <v>474</v>
      </c>
      <c r="U34" s="9" t="s">
        <v>475</v>
      </c>
      <c r="V34" s="10" t="s">
        <v>476</v>
      </c>
      <c r="W34" s="9" t="s">
        <v>477</v>
      </c>
      <c r="X34" s="9" t="s">
        <v>477</v>
      </c>
      <c r="Y34" s="9" t="s">
        <v>478</v>
      </c>
      <c r="Z34" s="9" t="s">
        <v>479</v>
      </c>
      <c r="AA34" s="9" t="s">
        <v>480</v>
      </c>
      <c r="AB34" s="9" t="s">
        <v>481</v>
      </c>
      <c r="AC34" s="9" t="s">
        <v>75</v>
      </c>
      <c r="AD34" s="9" t="s">
        <v>482</v>
      </c>
      <c r="AE34" s="9" t="s">
        <v>57</v>
      </c>
      <c r="AF34" s="9" t="s">
        <v>99</v>
      </c>
      <c r="AG34" s="9" t="s">
        <v>76</v>
      </c>
      <c r="AH34" s="9" t="s">
        <v>60</v>
      </c>
      <c r="AI34" s="9"/>
      <c r="AJ34" s="9"/>
      <c r="AK34" s="9" t="s">
        <v>61</v>
      </c>
      <c r="AL34" s="4">
        <f>DATE(2026,7,28)+TIME(9,42,20)</f>
        <v>46231.404398148145</v>
      </c>
    </row>
    <row r="35" spans="1:38" ht="15.75">
      <c r="A35" s="2">
        <f>DATE(2026,7,27)+TIME(14,8,48)</f>
        <v>46230.589444444442</v>
      </c>
      <c r="B35" s="7" t="s">
        <v>483</v>
      </c>
      <c r="C35" s="7" t="s">
        <v>484</v>
      </c>
      <c r="D35" s="7" t="s">
        <v>485</v>
      </c>
      <c r="E35" s="7" t="s">
        <v>471</v>
      </c>
      <c r="F35" s="7" t="s">
        <v>42</v>
      </c>
      <c r="G35" s="7" t="s">
        <v>486</v>
      </c>
      <c r="H35" s="7" t="s">
        <v>44</v>
      </c>
      <c r="I35" s="3">
        <f>DATE(2026,9,23)</f>
        <v>46288</v>
      </c>
      <c r="J35" s="3">
        <f>DATE(2026,9,27)</f>
        <v>46292</v>
      </c>
      <c r="K35" s="7"/>
      <c r="L35" s="7"/>
      <c r="M35" s="7" t="s">
        <v>46</v>
      </c>
      <c r="N35" s="7"/>
      <c r="O35" s="7"/>
      <c r="P35" s="7"/>
      <c r="Q35" s="7"/>
      <c r="R35" s="7"/>
      <c r="S35" s="7" t="s">
        <v>487</v>
      </c>
      <c r="T35" s="7" t="s">
        <v>488</v>
      </c>
      <c r="U35" s="7" t="s">
        <v>489</v>
      </c>
      <c r="V35" s="8" t="s">
        <v>490</v>
      </c>
      <c r="W35" s="7" t="s">
        <v>491</v>
      </c>
      <c r="X35" s="7" t="s">
        <v>491</v>
      </c>
      <c r="Y35" s="7" t="s">
        <v>492</v>
      </c>
      <c r="Z35" s="7" t="s">
        <v>213</v>
      </c>
      <c r="AA35" s="7" t="s">
        <v>214</v>
      </c>
      <c r="AB35" s="7" t="s">
        <v>493</v>
      </c>
      <c r="AC35" s="7" t="s">
        <v>225</v>
      </c>
      <c r="AD35" s="7" t="s">
        <v>56</v>
      </c>
      <c r="AE35" s="7" t="s">
        <v>57</v>
      </c>
      <c r="AF35" s="7" t="s">
        <v>202</v>
      </c>
      <c r="AG35" s="7" t="s">
        <v>100</v>
      </c>
      <c r="AH35" s="7" t="s">
        <v>60</v>
      </c>
      <c r="AI35" s="7"/>
      <c r="AJ35" s="7"/>
      <c r="AK35" s="7" t="s">
        <v>61</v>
      </c>
      <c r="AL35" s="2">
        <f>DATE(2026,7,27)+TIME(14,8,48)</f>
        <v>46230.589444444442</v>
      </c>
    </row>
    <row r="36" spans="1:38" ht="15.75">
      <c r="A36" s="4">
        <f>DATE(2026,7,29)+TIME(13,36,11)</f>
        <v>46232.566793981481</v>
      </c>
      <c r="B36" s="9" t="s">
        <v>494</v>
      </c>
      <c r="C36" s="9" t="s">
        <v>495</v>
      </c>
      <c r="D36" s="9" t="s">
        <v>496</v>
      </c>
      <c r="E36" s="9" t="s">
        <v>471</v>
      </c>
      <c r="F36" s="9" t="s">
        <v>42</v>
      </c>
      <c r="G36" s="9" t="s">
        <v>486</v>
      </c>
      <c r="H36" s="9" t="s">
        <v>44</v>
      </c>
      <c r="I36" s="5">
        <f>DATE(2026,9,24)</f>
        <v>46289</v>
      </c>
      <c r="J36" s="5">
        <f>DATE(2026,9,27)</f>
        <v>46292</v>
      </c>
      <c r="K36" s="9" t="s">
        <v>497</v>
      </c>
      <c r="L36" s="9"/>
      <c r="M36" s="9" t="s">
        <v>46</v>
      </c>
      <c r="N36" s="9"/>
      <c r="O36" s="9"/>
      <c r="P36" s="9"/>
      <c r="Q36" s="9"/>
      <c r="R36" s="9" t="s">
        <v>471</v>
      </c>
      <c r="S36" s="9" t="s">
        <v>498</v>
      </c>
      <c r="T36" s="9" t="s">
        <v>499</v>
      </c>
      <c r="U36" s="9" t="s">
        <v>500</v>
      </c>
      <c r="V36" s="10" t="s">
        <v>501</v>
      </c>
      <c r="W36" s="9" t="s">
        <v>502</v>
      </c>
      <c r="X36" s="9" t="s">
        <v>503</v>
      </c>
      <c r="Y36" s="9" t="s">
        <v>504</v>
      </c>
      <c r="Z36" s="9" t="s">
        <v>328</v>
      </c>
      <c r="AA36" s="9"/>
      <c r="AB36" s="9" t="s">
        <v>505</v>
      </c>
      <c r="AC36" s="9" t="s">
        <v>506</v>
      </c>
      <c r="AD36" s="9" t="s">
        <v>56</v>
      </c>
      <c r="AE36" s="9" t="s">
        <v>57</v>
      </c>
      <c r="AF36" s="9" t="s">
        <v>58</v>
      </c>
      <c r="AG36" s="9" t="s">
        <v>59</v>
      </c>
      <c r="AH36" s="9" t="s">
        <v>60</v>
      </c>
      <c r="AI36" s="9"/>
      <c r="AJ36" s="9" t="s">
        <v>87</v>
      </c>
      <c r="AK36" s="9" t="s">
        <v>61</v>
      </c>
      <c r="AL36" s="4">
        <f>DATE(2026,7,29)+TIME(13,36,11)</f>
        <v>46232.566793981481</v>
      </c>
    </row>
    <row r="37" spans="1:38" ht="15.75">
      <c r="A37" s="4">
        <f>DATE(2026,7,27)+TIME(14,34,50)</f>
        <v>46230.607523148145</v>
      </c>
      <c r="B37" s="9" t="s">
        <v>507</v>
      </c>
      <c r="C37" s="9" t="s">
        <v>508</v>
      </c>
      <c r="D37" s="9" t="s">
        <v>509</v>
      </c>
      <c r="E37" s="9" t="s">
        <v>471</v>
      </c>
      <c r="F37" s="9" t="s">
        <v>42</v>
      </c>
      <c r="G37" s="9" t="s">
        <v>486</v>
      </c>
      <c r="H37" s="9" t="s">
        <v>44</v>
      </c>
      <c r="I37" s="5">
        <f>DATE(2026,9,23)</f>
        <v>46288</v>
      </c>
      <c r="J37" s="5">
        <f>DATE(2026,9,27)</f>
        <v>46292</v>
      </c>
      <c r="K37" s="9"/>
      <c r="L37" s="9"/>
      <c r="M37" s="9"/>
      <c r="N37" s="9"/>
      <c r="O37" s="9"/>
      <c r="P37" s="9"/>
      <c r="Q37" s="9"/>
      <c r="R37" s="9"/>
      <c r="S37" s="9" t="s">
        <v>510</v>
      </c>
      <c r="T37" s="9" t="s">
        <v>511</v>
      </c>
      <c r="U37" s="9" t="s">
        <v>512</v>
      </c>
      <c r="V37" s="10" t="s">
        <v>513</v>
      </c>
      <c r="W37" s="9" t="s">
        <v>514</v>
      </c>
      <c r="X37" s="9" t="s">
        <v>514</v>
      </c>
      <c r="Y37" s="9" t="s">
        <v>515</v>
      </c>
      <c r="Z37" s="9" t="s">
        <v>516</v>
      </c>
      <c r="AA37" s="9" t="s">
        <v>517</v>
      </c>
      <c r="AB37" s="9" t="s">
        <v>518</v>
      </c>
      <c r="AC37" s="9" t="s">
        <v>75</v>
      </c>
      <c r="AD37" s="9" t="s">
        <v>519</v>
      </c>
      <c r="AE37" s="9" t="s">
        <v>57</v>
      </c>
      <c r="AF37" s="9" t="s">
        <v>58</v>
      </c>
      <c r="AG37" s="9" t="s">
        <v>76</v>
      </c>
      <c r="AH37" s="9" t="s">
        <v>60</v>
      </c>
      <c r="AI37" s="9"/>
      <c r="AJ37" s="9" t="s">
        <v>87</v>
      </c>
      <c r="AK37" s="9" t="s">
        <v>61</v>
      </c>
      <c r="AL37" s="4">
        <f>DATE(2026,7,27)+TIME(14,34,50)</f>
        <v>46230.607523148145</v>
      </c>
    </row>
    <row r="38" spans="1:38" ht="15.75">
      <c r="A38" s="2">
        <f>DATE(2026,7,27)+TIME(13,16,46)</f>
        <v>46230.553310185183</v>
      </c>
      <c r="B38" s="7" t="s">
        <v>520</v>
      </c>
      <c r="C38" s="7" t="s">
        <v>521</v>
      </c>
      <c r="D38" s="7" t="s">
        <v>522</v>
      </c>
      <c r="E38" s="7" t="s">
        <v>471</v>
      </c>
      <c r="F38" s="7" t="s">
        <v>42</v>
      </c>
      <c r="G38" s="7" t="s">
        <v>486</v>
      </c>
      <c r="H38" s="7" t="s">
        <v>44</v>
      </c>
      <c r="I38" s="3">
        <f>DATE(2026,9,23)</f>
        <v>46288</v>
      </c>
      <c r="J38" s="3">
        <f>DATE(2026,9,27)</f>
        <v>46292</v>
      </c>
      <c r="K38" s="7"/>
      <c r="L38" s="7"/>
      <c r="M38" s="7"/>
      <c r="N38" s="7"/>
      <c r="O38" s="7"/>
      <c r="P38" s="7"/>
      <c r="Q38" s="7"/>
      <c r="R38" s="7" t="s">
        <v>523</v>
      </c>
      <c r="S38" s="7" t="s">
        <v>524</v>
      </c>
      <c r="T38" s="7" t="s">
        <v>520</v>
      </c>
      <c r="U38" s="7" t="s">
        <v>525</v>
      </c>
      <c r="V38" s="8" t="s">
        <v>526</v>
      </c>
      <c r="W38" s="7" t="s">
        <v>527</v>
      </c>
      <c r="X38" s="7" t="s">
        <v>527</v>
      </c>
      <c r="Y38" s="7" t="s">
        <v>528</v>
      </c>
      <c r="Z38" s="7" t="s">
        <v>529</v>
      </c>
      <c r="AA38" s="7" t="s">
        <v>530</v>
      </c>
      <c r="AB38" s="7" t="s">
        <v>531</v>
      </c>
      <c r="AC38" s="7" t="s">
        <v>247</v>
      </c>
      <c r="AD38" s="7" t="s">
        <v>56</v>
      </c>
      <c r="AE38" s="7" t="s">
        <v>57</v>
      </c>
      <c r="AF38" s="7" t="s">
        <v>202</v>
      </c>
      <c r="AG38" s="7" t="s">
        <v>125</v>
      </c>
      <c r="AH38" s="7" t="s">
        <v>60</v>
      </c>
      <c r="AI38" s="7"/>
      <c r="AJ38" s="7" t="s">
        <v>87</v>
      </c>
      <c r="AK38" s="7" t="s">
        <v>61</v>
      </c>
      <c r="AL38" s="2">
        <f>DATE(2026,7,27)+TIME(13,16,46)</f>
        <v>46230.553310185183</v>
      </c>
    </row>
    <row r="39" spans="1:38" ht="15.75">
      <c r="A39" s="2">
        <f>DATE(2026,7,28)+TIME(9,42,24)</f>
        <v>46231.404444444444</v>
      </c>
      <c r="B39" s="7" t="s">
        <v>532</v>
      </c>
      <c r="C39" s="7" t="s">
        <v>533</v>
      </c>
      <c r="D39" s="7" t="s">
        <v>534</v>
      </c>
      <c r="E39" s="7" t="s">
        <v>535</v>
      </c>
      <c r="F39" s="7" t="s">
        <v>105</v>
      </c>
      <c r="G39" s="7" t="s">
        <v>43</v>
      </c>
      <c r="H39" s="7" t="s">
        <v>44</v>
      </c>
      <c r="I39" s="3">
        <f>DATE(2026,9,24)</f>
        <v>46289</v>
      </c>
      <c r="J39" s="3">
        <f>DATE(2026,9,27)</f>
        <v>46292</v>
      </c>
      <c r="K39" s="7"/>
      <c r="L39" s="7"/>
      <c r="M39" s="7" t="s">
        <v>287</v>
      </c>
      <c r="N39" s="7"/>
      <c r="O39" s="7"/>
      <c r="P39" s="7"/>
      <c r="Q39" s="7"/>
      <c r="R39" s="7"/>
      <c r="S39" s="7" t="s">
        <v>536</v>
      </c>
      <c r="T39" s="7" t="s">
        <v>537</v>
      </c>
      <c r="U39" s="7" t="s">
        <v>538</v>
      </c>
      <c r="V39" s="8" t="s">
        <v>539</v>
      </c>
      <c r="W39" s="7" t="s">
        <v>540</v>
      </c>
      <c r="X39" s="7" t="s">
        <v>540</v>
      </c>
      <c r="Y39" s="7" t="s">
        <v>541</v>
      </c>
      <c r="Z39" s="7" t="s">
        <v>479</v>
      </c>
      <c r="AA39" s="7"/>
      <c r="AB39" s="7" t="s">
        <v>542</v>
      </c>
      <c r="AC39" s="7" t="s">
        <v>75</v>
      </c>
      <c r="AD39" s="7" t="s">
        <v>543</v>
      </c>
      <c r="AE39" s="7" t="s">
        <v>113</v>
      </c>
      <c r="AF39" s="7" t="s">
        <v>99</v>
      </c>
      <c r="AG39" s="7" t="s">
        <v>315</v>
      </c>
      <c r="AH39" s="7" t="s">
        <v>60</v>
      </c>
      <c r="AI39" s="7"/>
      <c r="AJ39" s="7"/>
      <c r="AK39" s="7" t="s">
        <v>61</v>
      </c>
      <c r="AL39" s="2">
        <f>DATE(2026,7,28)+TIME(9,42,24)</f>
        <v>46231.404444444444</v>
      </c>
    </row>
    <row r="40" spans="1:38" ht="15.75">
      <c r="A40" s="2">
        <f>DATE(2026,7,28)+TIME(9,39,16)</f>
        <v>46231.402268518519</v>
      </c>
      <c r="B40" s="7" t="s">
        <v>507</v>
      </c>
      <c r="C40" s="7" t="s">
        <v>544</v>
      </c>
      <c r="D40" s="7" t="s">
        <v>545</v>
      </c>
      <c r="E40" s="7" t="s">
        <v>535</v>
      </c>
      <c r="F40" s="7" t="s">
        <v>42</v>
      </c>
      <c r="G40" s="7" t="s">
        <v>43</v>
      </c>
      <c r="H40" s="7" t="s">
        <v>44</v>
      </c>
      <c r="I40" s="3">
        <f>DATE(2026,9,24)</f>
        <v>46289</v>
      </c>
      <c r="J40" s="3">
        <f>DATE(2026,9,28)</f>
        <v>46293</v>
      </c>
      <c r="K40" s="7"/>
      <c r="L40" s="7"/>
      <c r="M40" s="7"/>
      <c r="N40" s="7"/>
      <c r="O40" s="7"/>
      <c r="P40" s="7"/>
      <c r="Q40" s="7"/>
      <c r="R40" s="7"/>
      <c r="S40" s="7" t="s">
        <v>546</v>
      </c>
      <c r="T40" s="7" t="s">
        <v>547</v>
      </c>
      <c r="U40" s="7" t="s">
        <v>548</v>
      </c>
      <c r="V40" s="8" t="s">
        <v>549</v>
      </c>
      <c r="W40" s="7" t="s">
        <v>550</v>
      </c>
      <c r="X40" s="7" t="s">
        <v>550</v>
      </c>
      <c r="Y40" s="7" t="s">
        <v>478</v>
      </c>
      <c r="Z40" s="7" t="s">
        <v>479</v>
      </c>
      <c r="AA40" s="7" t="s">
        <v>480</v>
      </c>
      <c r="AB40" s="7" t="s">
        <v>551</v>
      </c>
      <c r="AC40" s="7" t="s">
        <v>75</v>
      </c>
      <c r="AD40" s="7" t="s">
        <v>56</v>
      </c>
      <c r="AE40" s="7" t="s">
        <v>57</v>
      </c>
      <c r="AF40" s="7" t="s">
        <v>202</v>
      </c>
      <c r="AG40" s="7" t="s">
        <v>59</v>
      </c>
      <c r="AH40" s="7" t="s">
        <v>60</v>
      </c>
      <c r="AI40" s="7"/>
      <c r="AJ40" s="7"/>
      <c r="AK40" s="7" t="s">
        <v>101</v>
      </c>
      <c r="AL40" s="2">
        <f>DATE(2026,7,28)+TIME(9,42,14)</f>
        <v>46231.404328703706</v>
      </c>
    </row>
    <row r="41" spans="1:38" ht="15.75">
      <c r="A41" s="4">
        <f>DATE(2026,7,28)+TIME(9,42,37)</f>
        <v>46231.404594907406</v>
      </c>
      <c r="B41" s="9" t="s">
        <v>552</v>
      </c>
      <c r="C41" s="9" t="s">
        <v>553</v>
      </c>
      <c r="D41" s="9" t="s">
        <v>554</v>
      </c>
      <c r="E41" s="9" t="s">
        <v>535</v>
      </c>
      <c r="F41" s="9" t="s">
        <v>42</v>
      </c>
      <c r="G41" s="9" t="s">
        <v>43</v>
      </c>
      <c r="H41" s="9" t="s">
        <v>44</v>
      </c>
      <c r="I41" s="5">
        <f>DATE(2026,9,24)</f>
        <v>46289</v>
      </c>
      <c r="J41" s="5">
        <f>DATE(2026,9,27)</f>
        <v>46292</v>
      </c>
      <c r="K41" s="9"/>
      <c r="L41" s="9" t="s">
        <v>555</v>
      </c>
      <c r="M41" s="9" t="s">
        <v>46</v>
      </c>
      <c r="N41" s="9"/>
      <c r="O41" s="9"/>
      <c r="P41" s="9"/>
      <c r="Q41" s="9"/>
      <c r="R41" s="9"/>
      <c r="S41" s="9" t="s">
        <v>556</v>
      </c>
      <c r="T41" s="9" t="s">
        <v>557</v>
      </c>
      <c r="U41" s="9" t="s">
        <v>558</v>
      </c>
      <c r="V41" s="10" t="s">
        <v>559</v>
      </c>
      <c r="W41" s="9" t="s">
        <v>560</v>
      </c>
      <c r="X41" s="9" t="s">
        <v>560</v>
      </c>
      <c r="Y41" s="9" t="s">
        <v>478</v>
      </c>
      <c r="Z41" s="9" t="s">
        <v>479</v>
      </c>
      <c r="AA41" s="9" t="s">
        <v>480</v>
      </c>
      <c r="AB41" s="9" t="s">
        <v>561</v>
      </c>
      <c r="AC41" s="9" t="s">
        <v>75</v>
      </c>
      <c r="AD41" s="9" t="s">
        <v>56</v>
      </c>
      <c r="AE41" s="9" t="s">
        <v>57</v>
      </c>
      <c r="AF41" s="9" t="s">
        <v>58</v>
      </c>
      <c r="AG41" s="9" t="s">
        <v>76</v>
      </c>
      <c r="AH41" s="9" t="s">
        <v>60</v>
      </c>
      <c r="AI41" s="9"/>
      <c r="AJ41" s="9" t="s">
        <v>87</v>
      </c>
      <c r="AK41" s="9" t="s">
        <v>61</v>
      </c>
      <c r="AL41" s="4">
        <f>DATE(2026,7,28)+TIME(9,42,37)</f>
        <v>46231.404594907406</v>
      </c>
    </row>
    <row r="42" spans="1:38" ht="15.75">
      <c r="A42" s="4">
        <f>DATE(2026,7,28)+TIME(9,42,18)</f>
        <v>46231.404374999998</v>
      </c>
      <c r="B42" s="9" t="s">
        <v>562</v>
      </c>
      <c r="C42" s="9" t="s">
        <v>563</v>
      </c>
      <c r="D42" s="9" t="s">
        <v>564</v>
      </c>
      <c r="E42" s="9" t="s">
        <v>535</v>
      </c>
      <c r="F42" s="9" t="s">
        <v>251</v>
      </c>
      <c r="G42" s="9" t="s">
        <v>43</v>
      </c>
      <c r="H42" s="9" t="s">
        <v>44</v>
      </c>
      <c r="I42" s="5">
        <f>DATE(2026,9,24)</f>
        <v>46289</v>
      </c>
      <c r="J42" s="5">
        <f>DATE(2026,9,27)</f>
        <v>46292</v>
      </c>
      <c r="K42" s="9"/>
      <c r="L42" s="9"/>
      <c r="M42" s="9" t="s">
        <v>46</v>
      </c>
      <c r="N42" s="9"/>
      <c r="O42" s="9"/>
      <c r="P42" s="9"/>
      <c r="Q42" s="9"/>
      <c r="R42" s="9"/>
      <c r="S42" s="9" t="s">
        <v>565</v>
      </c>
      <c r="T42" s="9" t="s">
        <v>566</v>
      </c>
      <c r="U42" s="9" t="s">
        <v>567</v>
      </c>
      <c r="V42" s="10" t="s">
        <v>568</v>
      </c>
      <c r="W42" s="9" t="s">
        <v>569</v>
      </c>
      <c r="X42" s="9" t="s">
        <v>569</v>
      </c>
      <c r="Y42" s="9" t="s">
        <v>478</v>
      </c>
      <c r="Z42" s="9" t="s">
        <v>479</v>
      </c>
      <c r="AA42" s="9" t="s">
        <v>480</v>
      </c>
      <c r="AB42" s="9" t="s">
        <v>551</v>
      </c>
      <c r="AC42" s="9" t="s">
        <v>75</v>
      </c>
      <c r="AD42" s="9" t="s">
        <v>239</v>
      </c>
      <c r="AE42" s="9" t="s">
        <v>57</v>
      </c>
      <c r="AF42" s="9" t="s">
        <v>58</v>
      </c>
      <c r="AG42" s="9" t="s">
        <v>59</v>
      </c>
      <c r="AH42" s="9" t="s">
        <v>60</v>
      </c>
      <c r="AI42" s="9"/>
      <c r="AJ42" s="9"/>
      <c r="AK42" s="9" t="s">
        <v>61</v>
      </c>
      <c r="AL42" s="4">
        <f>DATE(2026,7,28)+TIME(9,42,18)</f>
        <v>46231.404374999998</v>
      </c>
    </row>
    <row r="43" spans="1:38" ht="15.75">
      <c r="A43" s="2">
        <f>DATE(2026,7,29)+TIME(14,28,6)</f>
        <v>46232.602847222224</v>
      </c>
      <c r="B43" s="7" t="s">
        <v>570</v>
      </c>
      <c r="C43" s="7" t="s">
        <v>571</v>
      </c>
      <c r="D43" s="7" t="s">
        <v>572</v>
      </c>
      <c r="E43" s="7" t="s">
        <v>573</v>
      </c>
      <c r="F43" s="7" t="s">
        <v>105</v>
      </c>
      <c r="G43" s="7" t="s">
        <v>265</v>
      </c>
      <c r="H43" s="7" t="s">
        <v>44</v>
      </c>
      <c r="I43" s="3">
        <f>DATE(2026,9,24)</f>
        <v>46289</v>
      </c>
      <c r="J43" s="3">
        <f>DATE(2026,9,28)</f>
        <v>46293</v>
      </c>
      <c r="K43" s="7"/>
      <c r="L43" s="7"/>
      <c r="M43" s="7"/>
      <c r="N43" s="7"/>
      <c r="O43" s="7"/>
      <c r="P43" s="7"/>
      <c r="Q43" s="7"/>
      <c r="R43" s="7" t="s">
        <v>574</v>
      </c>
      <c r="S43" s="7" t="s">
        <v>575</v>
      </c>
      <c r="T43" s="7" t="s">
        <v>576</v>
      </c>
      <c r="U43" s="7" t="s">
        <v>577</v>
      </c>
      <c r="V43" s="8" t="s">
        <v>578</v>
      </c>
      <c r="W43" s="7" t="s">
        <v>579</v>
      </c>
      <c r="X43" s="7" t="s">
        <v>579</v>
      </c>
      <c r="Y43" s="7" t="s">
        <v>580</v>
      </c>
      <c r="Z43" s="7" t="s">
        <v>438</v>
      </c>
      <c r="AA43" s="7" t="s">
        <v>439</v>
      </c>
      <c r="AB43" s="7" t="s">
        <v>581</v>
      </c>
      <c r="AC43" s="7" t="s">
        <v>75</v>
      </c>
      <c r="AD43" s="7" t="s">
        <v>56</v>
      </c>
      <c r="AE43" s="7" t="s">
        <v>113</v>
      </c>
      <c r="AF43" s="7" t="s">
        <v>58</v>
      </c>
      <c r="AG43" s="7" t="s">
        <v>59</v>
      </c>
      <c r="AH43" s="7" t="s">
        <v>60</v>
      </c>
      <c r="AI43" s="7"/>
      <c r="AJ43" s="7"/>
      <c r="AK43" s="7" t="s">
        <v>61</v>
      </c>
      <c r="AL43" s="2">
        <f>DATE(2026,7,29)+TIME(14,28,6)</f>
        <v>46232.602847222224</v>
      </c>
    </row>
    <row r="44" spans="1:38" ht="15.75">
      <c r="A44" s="2">
        <f>DATE(2026,7,31)+TIME(18,16,56)</f>
        <v>46234.761759259258</v>
      </c>
      <c r="B44" s="7" t="s">
        <v>582</v>
      </c>
      <c r="C44" s="7" t="s">
        <v>583</v>
      </c>
      <c r="D44" s="7" t="s">
        <v>584</v>
      </c>
      <c r="E44" s="7" t="s">
        <v>585</v>
      </c>
      <c r="F44" s="7" t="s">
        <v>42</v>
      </c>
      <c r="G44" s="7" t="s">
        <v>43</v>
      </c>
      <c r="H44" s="7" t="s">
        <v>44</v>
      </c>
      <c r="I44" s="3">
        <f>DATE(2026,9,24)</f>
        <v>46289</v>
      </c>
      <c r="J44" s="3">
        <f>DATE(2026,9,28)</f>
        <v>46293</v>
      </c>
      <c r="K44" s="7"/>
      <c r="L44" s="7" t="s">
        <v>586</v>
      </c>
      <c r="M44" s="7" t="s">
        <v>46</v>
      </c>
      <c r="N44" s="7"/>
      <c r="O44" s="7"/>
      <c r="P44" s="7"/>
      <c r="Q44" s="7"/>
      <c r="R44" s="7"/>
      <c r="S44" s="7" t="s">
        <v>587</v>
      </c>
      <c r="T44" s="7" t="s">
        <v>588</v>
      </c>
      <c r="U44" s="7" t="s">
        <v>589</v>
      </c>
      <c r="V44" s="8" t="s">
        <v>590</v>
      </c>
      <c r="W44" s="7" t="s">
        <v>591</v>
      </c>
      <c r="X44" s="7" t="s">
        <v>591</v>
      </c>
      <c r="Y44" s="7" t="s">
        <v>592</v>
      </c>
      <c r="Z44" s="7" t="s">
        <v>593</v>
      </c>
      <c r="AA44" s="7"/>
      <c r="AB44" s="7" t="s">
        <v>594</v>
      </c>
      <c r="AC44" s="7" t="s">
        <v>247</v>
      </c>
      <c r="AD44" s="7" t="s">
        <v>56</v>
      </c>
      <c r="AE44" s="7" t="s">
        <v>57</v>
      </c>
      <c r="AF44" s="7" t="s">
        <v>58</v>
      </c>
      <c r="AG44" s="7" t="s">
        <v>59</v>
      </c>
      <c r="AH44" s="7" t="s">
        <v>60</v>
      </c>
      <c r="AI44" s="7"/>
      <c r="AJ44" s="7"/>
      <c r="AK44" s="7" t="s">
        <v>61</v>
      </c>
      <c r="AL44" s="2">
        <f>DATE(2026,7,31)+TIME(18,16,56)</f>
        <v>46234.761759259258</v>
      </c>
    </row>
    <row r="45" spans="1:38" ht="15.75">
      <c r="A45" s="4">
        <f>DATE(2026,7,27)+TIME(14,6,43)</f>
        <v>46230.587997685187</v>
      </c>
      <c r="B45" s="9" t="s">
        <v>595</v>
      </c>
      <c r="C45" s="9" t="s">
        <v>596</v>
      </c>
      <c r="D45" s="9" t="s">
        <v>597</v>
      </c>
      <c r="E45" s="9" t="s">
        <v>585</v>
      </c>
      <c r="F45" s="9" t="s">
        <v>42</v>
      </c>
      <c r="G45" s="9" t="s">
        <v>43</v>
      </c>
      <c r="H45" s="9" t="s">
        <v>44</v>
      </c>
      <c r="I45" s="5">
        <f>DATE(2026,9,24)</f>
        <v>46289</v>
      </c>
      <c r="J45" s="5">
        <f>DATE(2026,9,27)</f>
        <v>46292</v>
      </c>
      <c r="K45" s="9"/>
      <c r="L45" s="9" t="s">
        <v>598</v>
      </c>
      <c r="M45" s="9" t="s">
        <v>46</v>
      </c>
      <c r="N45" s="9"/>
      <c r="O45" s="9"/>
      <c r="P45" s="9"/>
      <c r="Q45" s="9"/>
      <c r="R45" s="9"/>
      <c r="S45" s="9" t="s">
        <v>599</v>
      </c>
      <c r="T45" s="9" t="s">
        <v>600</v>
      </c>
      <c r="U45" s="9" t="s">
        <v>601</v>
      </c>
      <c r="V45" s="10" t="s">
        <v>602</v>
      </c>
      <c r="W45" s="9" t="s">
        <v>603</v>
      </c>
      <c r="X45" s="9" t="s">
        <v>603</v>
      </c>
      <c r="Y45" s="9" t="s">
        <v>604</v>
      </c>
      <c r="Z45" s="9" t="s">
        <v>593</v>
      </c>
      <c r="AA45" s="9" t="s">
        <v>605</v>
      </c>
      <c r="AB45" s="9" t="s">
        <v>606</v>
      </c>
      <c r="AC45" s="9" t="s">
        <v>247</v>
      </c>
      <c r="AD45" s="9" t="s">
        <v>56</v>
      </c>
      <c r="AE45" s="9" t="s">
        <v>57</v>
      </c>
      <c r="AF45" s="9" t="s">
        <v>58</v>
      </c>
      <c r="AG45" s="9" t="s">
        <v>59</v>
      </c>
      <c r="AH45" s="9" t="s">
        <v>60</v>
      </c>
      <c r="AI45" s="9"/>
      <c r="AJ45" s="9"/>
      <c r="AK45" s="9" t="s">
        <v>101</v>
      </c>
      <c r="AL45" s="4">
        <f>DATE(2026,7,27)+TIME(14,35,29)</f>
        <v>46230.607974537037</v>
      </c>
    </row>
    <row r="46" spans="1:38" ht="15.75">
      <c r="A46" s="4">
        <f>DATE(2026,7,27)+TIME(14,41,41)</f>
        <v>46230.612280092595</v>
      </c>
      <c r="B46" s="9" t="s">
        <v>607</v>
      </c>
      <c r="C46" s="9" t="s">
        <v>608</v>
      </c>
      <c r="D46" s="9" t="s">
        <v>609</v>
      </c>
      <c r="E46" s="9" t="s">
        <v>585</v>
      </c>
      <c r="F46" s="9" t="s">
        <v>42</v>
      </c>
      <c r="G46" s="9" t="s">
        <v>43</v>
      </c>
      <c r="H46" s="9" t="s">
        <v>44</v>
      </c>
      <c r="I46" s="5">
        <f>DATE(2026,9,24)</f>
        <v>46289</v>
      </c>
      <c r="J46" s="5">
        <f>DATE(2026,9,27)</f>
        <v>46292</v>
      </c>
      <c r="K46" s="9" t="s">
        <v>610</v>
      </c>
      <c r="L46" s="9"/>
      <c r="M46" s="9" t="s">
        <v>46</v>
      </c>
      <c r="N46" s="9"/>
      <c r="O46" s="9"/>
      <c r="P46" s="9"/>
      <c r="Q46" s="9"/>
      <c r="R46" s="9"/>
      <c r="S46" s="9" t="s">
        <v>611</v>
      </c>
      <c r="T46" s="9" t="s">
        <v>612</v>
      </c>
      <c r="U46" s="9" t="s">
        <v>613</v>
      </c>
      <c r="V46" s="10" t="s">
        <v>614</v>
      </c>
      <c r="W46" s="9" t="s">
        <v>615</v>
      </c>
      <c r="X46" s="9" t="s">
        <v>615</v>
      </c>
      <c r="Y46" s="9" t="s">
        <v>616</v>
      </c>
      <c r="Z46" s="9" t="s">
        <v>593</v>
      </c>
      <c r="AA46" s="9" t="s">
        <v>605</v>
      </c>
      <c r="AB46" s="9" t="s">
        <v>617</v>
      </c>
      <c r="AC46" s="9" t="s">
        <v>75</v>
      </c>
      <c r="AD46" s="9" t="s">
        <v>56</v>
      </c>
      <c r="AE46" s="9" t="s">
        <v>57</v>
      </c>
      <c r="AF46" s="9" t="s">
        <v>202</v>
      </c>
      <c r="AG46" s="9" t="s">
        <v>59</v>
      </c>
      <c r="AH46" s="9" t="s">
        <v>60</v>
      </c>
      <c r="AI46" s="9"/>
      <c r="AJ46" s="9" t="s">
        <v>87</v>
      </c>
      <c r="AK46" s="9" t="s">
        <v>61</v>
      </c>
      <c r="AL46" s="4">
        <f>DATE(2026,7,27)+TIME(14,41,41)</f>
        <v>46230.612280092595</v>
      </c>
    </row>
    <row r="47" spans="1:38" ht="15.75">
      <c r="A47" s="4">
        <f>DATE(2026,8,7)+TIME(22,39,14)</f>
        <v>46241.943912037037</v>
      </c>
      <c r="B47" s="9" t="s">
        <v>618</v>
      </c>
      <c r="C47" s="9" t="s">
        <v>619</v>
      </c>
      <c r="D47" s="9" t="s">
        <v>620</v>
      </c>
      <c r="E47" s="9" t="s">
        <v>585</v>
      </c>
      <c r="F47" s="9" t="s">
        <v>42</v>
      </c>
      <c r="G47" s="9" t="s">
        <v>304</v>
      </c>
      <c r="H47" s="9" t="s">
        <v>44</v>
      </c>
      <c r="I47" s="5">
        <f>DATE(2026,9,23)</f>
        <v>46288</v>
      </c>
      <c r="J47" s="5">
        <f>DATE(2026,9,28)</f>
        <v>46293</v>
      </c>
      <c r="K47" s="9" t="s">
        <v>621</v>
      </c>
      <c r="L47" s="9" t="s">
        <v>622</v>
      </c>
      <c r="M47" s="9" t="s">
        <v>46</v>
      </c>
      <c r="N47" s="9" t="s">
        <v>66</v>
      </c>
      <c r="O47" s="9"/>
      <c r="P47" s="9"/>
      <c r="Q47" s="9"/>
      <c r="R47" s="9"/>
      <c r="S47" s="9" t="s">
        <v>623</v>
      </c>
      <c r="T47" s="9" t="s">
        <v>624</v>
      </c>
      <c r="U47" s="9" t="s">
        <v>625</v>
      </c>
      <c r="V47" s="10" t="s">
        <v>626</v>
      </c>
      <c r="W47" s="9" t="s">
        <v>627</v>
      </c>
      <c r="X47" s="9" t="s">
        <v>627</v>
      </c>
      <c r="Y47" s="9" t="s">
        <v>628</v>
      </c>
      <c r="Z47" s="9" t="s">
        <v>593</v>
      </c>
      <c r="AA47" s="9" t="s">
        <v>605</v>
      </c>
      <c r="AB47" s="9" t="s">
        <v>629</v>
      </c>
      <c r="AC47" s="9" t="s">
        <v>247</v>
      </c>
      <c r="AD47" s="9" t="s">
        <v>56</v>
      </c>
      <c r="AE47" s="9" t="s">
        <v>57</v>
      </c>
      <c r="AF47" s="9" t="s">
        <v>202</v>
      </c>
      <c r="AG47" s="9" t="s">
        <v>76</v>
      </c>
      <c r="AH47" s="9" t="s">
        <v>60</v>
      </c>
      <c r="AI47" s="9" t="s">
        <v>286</v>
      </c>
      <c r="AJ47" s="9" t="s">
        <v>87</v>
      </c>
      <c r="AK47" s="9" t="s">
        <v>61</v>
      </c>
      <c r="AL47" s="4">
        <f>DATE(2026,8,7)+TIME(22,39,14)</f>
        <v>46241.943912037037</v>
      </c>
    </row>
    <row r="48" spans="1:38" ht="15.75">
      <c r="A48" s="4">
        <f>DATE(2026,8,9)+TIME(21,35,30)</f>
        <v>46243.899652777778</v>
      </c>
      <c r="B48" s="9" t="s">
        <v>630</v>
      </c>
      <c r="C48" s="9" t="s">
        <v>631</v>
      </c>
      <c r="D48" s="9" t="s">
        <v>632</v>
      </c>
      <c r="E48" s="9" t="s">
        <v>633</v>
      </c>
      <c r="F48" s="9" t="s">
        <v>105</v>
      </c>
      <c r="G48" s="9" t="s">
        <v>304</v>
      </c>
      <c r="H48" s="9" t="s">
        <v>44</v>
      </c>
      <c r="I48" s="5">
        <f>DATE(2026,9,23)</f>
        <v>46288</v>
      </c>
      <c r="J48" s="5">
        <f>DATE(2026,9,27)</f>
        <v>46292</v>
      </c>
      <c r="K48" s="9"/>
      <c r="L48" s="9"/>
      <c r="M48" s="9"/>
      <c r="N48" s="9" t="s">
        <v>66</v>
      </c>
      <c r="O48" s="9"/>
      <c r="P48" s="9"/>
      <c r="Q48" s="9"/>
      <c r="R48" s="9"/>
      <c r="S48" s="9" t="s">
        <v>634</v>
      </c>
      <c r="T48" s="9" t="s">
        <v>635</v>
      </c>
      <c r="U48" s="9" t="s">
        <v>636</v>
      </c>
      <c r="V48" s="10" t="s">
        <v>637</v>
      </c>
      <c r="W48" s="9" t="s">
        <v>638</v>
      </c>
      <c r="X48" s="9" t="s">
        <v>638</v>
      </c>
      <c r="Y48" s="9" t="s">
        <v>639</v>
      </c>
      <c r="Z48" s="9" t="s">
        <v>640</v>
      </c>
      <c r="AA48" s="9" t="s">
        <v>641</v>
      </c>
      <c r="AB48" s="9" t="s">
        <v>642</v>
      </c>
      <c r="AC48" s="9" t="s">
        <v>247</v>
      </c>
      <c r="AD48" s="9" t="s">
        <v>56</v>
      </c>
      <c r="AE48" s="9" t="s">
        <v>113</v>
      </c>
      <c r="AF48" s="9" t="s">
        <v>202</v>
      </c>
      <c r="AG48" s="9" t="s">
        <v>100</v>
      </c>
      <c r="AH48" s="9" t="s">
        <v>60</v>
      </c>
      <c r="AI48" s="9" t="s">
        <v>286</v>
      </c>
      <c r="AJ48" s="9" t="s">
        <v>87</v>
      </c>
      <c r="AK48" s="9" t="s">
        <v>61</v>
      </c>
      <c r="AL48" s="4">
        <f>DATE(2026,8,9)+TIME(21,35,30)</f>
        <v>46243.899652777778</v>
      </c>
    </row>
    <row r="49" spans="1:38" ht="15.75">
      <c r="A49" s="2">
        <f>DATE(2026,7,29)+TIME(13,54,56)</f>
        <v>46232.579814814817</v>
      </c>
      <c r="B49" s="7" t="s">
        <v>643</v>
      </c>
      <c r="C49" s="7" t="s">
        <v>644</v>
      </c>
      <c r="D49" s="7" t="s">
        <v>645</v>
      </c>
      <c r="E49" s="7" t="s">
        <v>646</v>
      </c>
      <c r="F49" s="7" t="s">
        <v>42</v>
      </c>
      <c r="G49" s="7" t="s">
        <v>43</v>
      </c>
      <c r="H49" s="7" t="s">
        <v>286</v>
      </c>
      <c r="I49" s="3"/>
      <c r="J49" s="3"/>
      <c r="K49" s="7"/>
      <c r="L49" s="7"/>
      <c r="M49" s="7" t="s">
        <v>46</v>
      </c>
      <c r="N49" s="7"/>
      <c r="O49" s="7"/>
      <c r="P49" s="7"/>
      <c r="Q49" s="7"/>
      <c r="R49" s="7"/>
      <c r="S49" s="7" t="s">
        <v>647</v>
      </c>
      <c r="T49" s="7" t="s">
        <v>648</v>
      </c>
      <c r="U49" s="7" t="s">
        <v>649</v>
      </c>
      <c r="V49" s="8" t="s">
        <v>650</v>
      </c>
      <c r="W49" s="7" t="s">
        <v>651</v>
      </c>
      <c r="X49" s="7" t="s">
        <v>651</v>
      </c>
      <c r="Y49" s="7" t="s">
        <v>652</v>
      </c>
      <c r="Z49" s="7" t="s">
        <v>653</v>
      </c>
      <c r="AA49" s="7" t="s">
        <v>654</v>
      </c>
      <c r="AB49" s="7" t="s">
        <v>655</v>
      </c>
      <c r="AC49" s="7" t="s">
        <v>75</v>
      </c>
      <c r="AD49" s="7" t="s">
        <v>56</v>
      </c>
      <c r="AE49" s="7" t="s">
        <v>57</v>
      </c>
      <c r="AF49" s="7" t="s">
        <v>58</v>
      </c>
      <c r="AG49" s="7" t="s">
        <v>76</v>
      </c>
      <c r="AH49" s="7" t="s">
        <v>60</v>
      </c>
      <c r="AI49" s="7"/>
      <c r="AJ49" s="7"/>
      <c r="AK49" s="7" t="s">
        <v>61</v>
      </c>
      <c r="AL49" s="2">
        <f>DATE(2026,7,29)+TIME(13,54,56)</f>
        <v>46232.579814814817</v>
      </c>
    </row>
    <row r="50" spans="1:38" ht="15.75">
      <c r="A50" s="4">
        <f>DATE(2026,7,27)+TIME(20,2,47)</f>
        <v>46230.835266203707</v>
      </c>
      <c r="B50" s="9" t="s">
        <v>175</v>
      </c>
      <c r="C50" s="9" t="s">
        <v>656</v>
      </c>
      <c r="D50" s="9" t="s">
        <v>657</v>
      </c>
      <c r="E50" s="9" t="s">
        <v>658</v>
      </c>
      <c r="F50" s="9" t="s">
        <v>42</v>
      </c>
      <c r="G50" s="9" t="s">
        <v>304</v>
      </c>
      <c r="H50" s="9" t="s">
        <v>44</v>
      </c>
      <c r="I50" s="5">
        <f>DATE(2026,9,23)</f>
        <v>46288</v>
      </c>
      <c r="J50" s="5">
        <f>DATE(2026,9,27)</f>
        <v>46292</v>
      </c>
      <c r="K50" s="9"/>
      <c r="L50" s="9"/>
      <c r="M50" s="9" t="s">
        <v>46</v>
      </c>
      <c r="N50" s="9" t="s">
        <v>66</v>
      </c>
      <c r="O50" s="9"/>
      <c r="P50" s="9"/>
      <c r="Q50" s="9"/>
      <c r="R50" s="9" t="s">
        <v>659</v>
      </c>
      <c r="S50" s="9" t="s">
        <v>660</v>
      </c>
      <c r="T50" s="9" t="s">
        <v>661</v>
      </c>
      <c r="U50" s="9" t="s">
        <v>662</v>
      </c>
      <c r="V50" s="10" t="s">
        <v>663</v>
      </c>
      <c r="W50" s="9" t="s">
        <v>664</v>
      </c>
      <c r="X50" s="9" t="s">
        <v>664</v>
      </c>
      <c r="Y50" s="9" t="s">
        <v>665</v>
      </c>
      <c r="Z50" s="9" t="s">
        <v>528</v>
      </c>
      <c r="AA50" s="9" t="s">
        <v>666</v>
      </c>
      <c r="AB50" s="9" t="s">
        <v>667</v>
      </c>
      <c r="AC50" s="9" t="s">
        <v>75</v>
      </c>
      <c r="AD50" s="9" t="s">
        <v>239</v>
      </c>
      <c r="AE50" s="9" t="s">
        <v>57</v>
      </c>
      <c r="AF50" s="9" t="s">
        <v>202</v>
      </c>
      <c r="AG50" s="9" t="s">
        <v>76</v>
      </c>
      <c r="AH50" s="9" t="s">
        <v>60</v>
      </c>
      <c r="AI50" s="9"/>
      <c r="AJ50" s="9" t="s">
        <v>87</v>
      </c>
      <c r="AK50" s="9" t="s">
        <v>61</v>
      </c>
      <c r="AL50" s="4">
        <f>DATE(2026,7,27)+TIME(20,2,47)</f>
        <v>46230.835266203707</v>
      </c>
    </row>
    <row r="51" spans="1:38" ht="15.75">
      <c r="A51" s="2">
        <f>DATE(2026,7,29)+TIME(18,12,45)</f>
        <v>46232.75885416667</v>
      </c>
      <c r="B51" s="7" t="s">
        <v>668</v>
      </c>
      <c r="C51" s="7" t="s">
        <v>669</v>
      </c>
      <c r="D51" s="7" t="s">
        <v>670</v>
      </c>
      <c r="E51" s="7" t="s">
        <v>658</v>
      </c>
      <c r="F51" s="7" t="s">
        <v>105</v>
      </c>
      <c r="G51" s="7" t="s">
        <v>43</v>
      </c>
      <c r="H51" s="7" t="s">
        <v>44</v>
      </c>
      <c r="I51" s="3">
        <f>DATE(2026,9,24)</f>
        <v>46289</v>
      </c>
      <c r="J51" s="3">
        <f>DATE(2026,9,27)</f>
        <v>46292</v>
      </c>
      <c r="K51" s="7"/>
      <c r="L51" s="7"/>
      <c r="M51" s="7"/>
      <c r="N51" s="7"/>
      <c r="O51" s="7"/>
      <c r="P51" s="7"/>
      <c r="Q51" s="7"/>
      <c r="R51" s="7"/>
      <c r="S51" s="7" t="s">
        <v>671</v>
      </c>
      <c r="T51" s="7" t="s">
        <v>672</v>
      </c>
      <c r="U51" s="7" t="s">
        <v>673</v>
      </c>
      <c r="V51" s="8" t="s">
        <v>674</v>
      </c>
      <c r="W51" s="7" t="s">
        <v>675</v>
      </c>
      <c r="X51" s="7" t="s">
        <v>675</v>
      </c>
      <c r="Y51" s="7" t="s">
        <v>676</v>
      </c>
      <c r="Z51" s="7" t="s">
        <v>528</v>
      </c>
      <c r="AA51" s="7" t="s">
        <v>666</v>
      </c>
      <c r="AB51" s="7" t="s">
        <v>677</v>
      </c>
      <c r="AC51" s="7" t="s">
        <v>55</v>
      </c>
      <c r="AD51" s="7" t="s">
        <v>543</v>
      </c>
      <c r="AE51" s="7" t="s">
        <v>113</v>
      </c>
      <c r="AF51" s="7" t="s">
        <v>58</v>
      </c>
      <c r="AG51" s="7" t="s">
        <v>100</v>
      </c>
      <c r="AH51" s="7" t="s">
        <v>60</v>
      </c>
      <c r="AI51" s="7"/>
      <c r="AJ51" s="7" t="s">
        <v>87</v>
      </c>
      <c r="AK51" s="7" t="s">
        <v>61</v>
      </c>
      <c r="AL51" s="2">
        <f>DATE(2026,7,29)+TIME(18,12,45)</f>
        <v>46232.75885416667</v>
      </c>
    </row>
    <row r="52" spans="1:38" ht="15.75">
      <c r="A52" s="2">
        <f>DATE(2026,7,27)+TIME(14,1,11)</f>
        <v>46230.584155092591</v>
      </c>
      <c r="B52" s="7" t="s">
        <v>678</v>
      </c>
      <c r="C52" s="7" t="s">
        <v>679</v>
      </c>
      <c r="D52" s="7" t="s">
        <v>680</v>
      </c>
      <c r="E52" s="7" t="s">
        <v>681</v>
      </c>
      <c r="F52" s="7" t="s">
        <v>42</v>
      </c>
      <c r="G52" s="7" t="s">
        <v>65</v>
      </c>
      <c r="H52" s="7" t="s">
        <v>44</v>
      </c>
      <c r="I52" s="3">
        <f>DATE(2026,9,24)</f>
        <v>46289</v>
      </c>
      <c r="J52" s="3">
        <f>DATE(2026,9,27)</f>
        <v>46292</v>
      </c>
      <c r="K52" s="7"/>
      <c r="L52" s="7"/>
      <c r="M52" s="7"/>
      <c r="N52" s="7" t="s">
        <v>66</v>
      </c>
      <c r="O52" s="7"/>
      <c r="P52" s="7"/>
      <c r="Q52" s="7"/>
      <c r="R52" s="7"/>
      <c r="S52" s="7" t="s">
        <v>682</v>
      </c>
      <c r="T52" s="7" t="s">
        <v>683</v>
      </c>
      <c r="U52" s="7" t="s">
        <v>684</v>
      </c>
      <c r="V52" s="8" t="s">
        <v>685</v>
      </c>
      <c r="W52" s="7" t="s">
        <v>686</v>
      </c>
      <c r="X52" s="7" t="s">
        <v>686</v>
      </c>
      <c r="Y52" s="7" t="s">
        <v>687</v>
      </c>
      <c r="Z52" s="7" t="s">
        <v>688</v>
      </c>
      <c r="AA52" s="7" t="s">
        <v>689</v>
      </c>
      <c r="AB52" s="7" t="s">
        <v>690</v>
      </c>
      <c r="AC52" s="7" t="s">
        <v>75</v>
      </c>
      <c r="AD52" s="7" t="s">
        <v>56</v>
      </c>
      <c r="AE52" s="7" t="s">
        <v>57</v>
      </c>
      <c r="AF52" s="7" t="s">
        <v>202</v>
      </c>
      <c r="AG52" s="7" t="s">
        <v>100</v>
      </c>
      <c r="AH52" s="7" t="s">
        <v>60</v>
      </c>
      <c r="AI52" s="7"/>
      <c r="AJ52" s="7"/>
      <c r="AK52" s="7" t="s">
        <v>61</v>
      </c>
      <c r="AL52" s="2">
        <f>DATE(2026,7,27)+TIME(14,1,11)</f>
        <v>46230.584155092591</v>
      </c>
    </row>
    <row r="53" spans="1:38" ht="15.75">
      <c r="A53" s="4">
        <f>DATE(2026,7,27)+TIME(14,17,4)</f>
        <v>46230.595185185186</v>
      </c>
      <c r="B53" s="9" t="s">
        <v>189</v>
      </c>
      <c r="C53" s="9" t="s">
        <v>691</v>
      </c>
      <c r="D53" s="9" t="s">
        <v>692</v>
      </c>
      <c r="E53" s="9" t="s">
        <v>681</v>
      </c>
      <c r="F53" s="9" t="s">
        <v>42</v>
      </c>
      <c r="G53" s="9" t="s">
        <v>65</v>
      </c>
      <c r="H53" s="9" t="s">
        <v>44</v>
      </c>
      <c r="I53" s="5">
        <f>DATE(2026,9,24)</f>
        <v>46289</v>
      </c>
      <c r="J53" s="5">
        <f>DATE(2026,9,27)</f>
        <v>46292</v>
      </c>
      <c r="K53" s="9"/>
      <c r="L53" s="9"/>
      <c r="M53" s="9"/>
      <c r="N53" s="9" t="s">
        <v>66</v>
      </c>
      <c r="O53" s="9"/>
      <c r="P53" s="9"/>
      <c r="Q53" s="9"/>
      <c r="R53" s="9"/>
      <c r="S53" s="9" t="s">
        <v>693</v>
      </c>
      <c r="T53" s="9" t="s">
        <v>694</v>
      </c>
      <c r="U53" s="9" t="s">
        <v>695</v>
      </c>
      <c r="V53" s="10" t="s">
        <v>696</v>
      </c>
      <c r="W53" s="9" t="s">
        <v>697</v>
      </c>
      <c r="X53" s="9" t="s">
        <v>697</v>
      </c>
      <c r="Y53" s="9" t="s">
        <v>698</v>
      </c>
      <c r="Z53" s="9" t="s">
        <v>688</v>
      </c>
      <c r="AA53" s="9" t="s">
        <v>689</v>
      </c>
      <c r="AB53" s="9" t="s">
        <v>699</v>
      </c>
      <c r="AC53" s="9" t="s">
        <v>75</v>
      </c>
      <c r="AD53" s="9" t="s">
        <v>56</v>
      </c>
      <c r="AE53" s="9" t="s">
        <v>57</v>
      </c>
      <c r="AF53" s="9" t="s">
        <v>99</v>
      </c>
      <c r="AG53" s="9" t="s">
        <v>100</v>
      </c>
      <c r="AH53" s="9" t="s">
        <v>60</v>
      </c>
      <c r="AI53" s="9"/>
      <c r="AJ53" s="9"/>
      <c r="AK53" s="9" t="s">
        <v>61</v>
      </c>
      <c r="AL53" s="4">
        <f>DATE(2026,7,27)+TIME(14,17,4)</f>
        <v>46230.595185185186</v>
      </c>
    </row>
    <row r="54" spans="1:38" ht="15.75">
      <c r="A54" s="2">
        <f>DATE(2026,7,27)+TIME(14,9,29)</f>
        <v>46230.589918981481</v>
      </c>
      <c r="B54" s="7" t="s">
        <v>700</v>
      </c>
      <c r="C54" s="7" t="s">
        <v>701</v>
      </c>
      <c r="D54" s="7" t="s">
        <v>702</v>
      </c>
      <c r="E54" s="7" t="s">
        <v>681</v>
      </c>
      <c r="F54" s="7" t="s">
        <v>42</v>
      </c>
      <c r="G54" s="7" t="s">
        <v>65</v>
      </c>
      <c r="H54" s="7" t="s">
        <v>44</v>
      </c>
      <c r="I54" s="3">
        <f>DATE(2026,9,24)</f>
        <v>46289</v>
      </c>
      <c r="J54" s="3">
        <f>DATE(2026,9,27)</f>
        <v>46292</v>
      </c>
      <c r="K54" s="7"/>
      <c r="L54" s="7"/>
      <c r="M54" s="7"/>
      <c r="N54" s="7" t="s">
        <v>66</v>
      </c>
      <c r="O54" s="7"/>
      <c r="P54" s="7"/>
      <c r="Q54" s="7"/>
      <c r="R54" s="7"/>
      <c r="S54" s="11" t="s">
        <v>703</v>
      </c>
      <c r="T54" s="7" t="s">
        <v>704</v>
      </c>
      <c r="U54" s="7" t="s">
        <v>705</v>
      </c>
      <c r="V54" s="8" t="s">
        <v>706</v>
      </c>
      <c r="W54" s="7" t="s">
        <v>707</v>
      </c>
      <c r="X54" s="7" t="s">
        <v>707</v>
      </c>
      <c r="Y54" s="7" t="s">
        <v>708</v>
      </c>
      <c r="Z54" s="7" t="s">
        <v>688</v>
      </c>
      <c r="AA54" s="7" t="s">
        <v>689</v>
      </c>
      <c r="AB54" s="7" t="s">
        <v>709</v>
      </c>
      <c r="AC54" s="7" t="s">
        <v>75</v>
      </c>
      <c r="AD54" s="7" t="s">
        <v>56</v>
      </c>
      <c r="AE54" s="7" t="s">
        <v>57</v>
      </c>
      <c r="AF54" s="7" t="s">
        <v>202</v>
      </c>
      <c r="AG54" s="7" t="s">
        <v>76</v>
      </c>
      <c r="AH54" s="7" t="s">
        <v>60</v>
      </c>
      <c r="AI54" s="7"/>
      <c r="AJ54" s="7"/>
      <c r="AK54" s="7" t="s">
        <v>61</v>
      </c>
      <c r="AL54" s="2">
        <f>DATE(2026,7,27)+TIME(14,9,29)</f>
        <v>46230.589918981481</v>
      </c>
    </row>
    <row r="55" spans="1:38" ht="15.75">
      <c r="A55" s="4">
        <f>DATE(2026,8,10)+TIME(22,31,6)</f>
        <v>46244.938263888886</v>
      </c>
      <c r="B55" s="9" t="s">
        <v>710</v>
      </c>
      <c r="C55" s="9" t="s">
        <v>711</v>
      </c>
      <c r="D55" s="9" t="s">
        <v>712</v>
      </c>
      <c r="E55" s="9" t="s">
        <v>681</v>
      </c>
      <c r="F55" s="9" t="s">
        <v>42</v>
      </c>
      <c r="G55" s="9" t="s">
        <v>43</v>
      </c>
      <c r="H55" s="9" t="s">
        <v>44</v>
      </c>
      <c r="I55" s="5">
        <f>DATE(2026,9,24)</f>
        <v>46289</v>
      </c>
      <c r="J55" s="5">
        <f>DATE(2026,9,27)</f>
        <v>46292</v>
      </c>
      <c r="K55" s="9"/>
      <c r="L55" s="9"/>
      <c r="M55" s="9"/>
      <c r="N55" s="9"/>
      <c r="O55" s="9"/>
      <c r="P55" s="9"/>
      <c r="Q55" s="9"/>
      <c r="R55" s="9" t="s">
        <v>713</v>
      </c>
      <c r="S55" s="9" t="s">
        <v>714</v>
      </c>
      <c r="T55" s="9" t="s">
        <v>715</v>
      </c>
      <c r="U55" s="9" t="s">
        <v>716</v>
      </c>
      <c r="V55" s="10" t="s">
        <v>717</v>
      </c>
      <c r="W55" s="9" t="s">
        <v>718</v>
      </c>
      <c r="X55" s="9" t="s">
        <v>718</v>
      </c>
      <c r="Y55" s="9" t="s">
        <v>719</v>
      </c>
      <c r="Z55" s="9" t="s">
        <v>688</v>
      </c>
      <c r="AA55" s="9" t="s">
        <v>689</v>
      </c>
      <c r="AB55" s="9" t="s">
        <v>720</v>
      </c>
      <c r="AC55" s="9" t="s">
        <v>75</v>
      </c>
      <c r="AD55" s="9" t="s">
        <v>56</v>
      </c>
      <c r="AE55" s="9" t="s">
        <v>57</v>
      </c>
      <c r="AF55" s="9" t="s">
        <v>202</v>
      </c>
      <c r="AG55" s="9" t="s">
        <v>59</v>
      </c>
      <c r="AH55" s="9" t="s">
        <v>60</v>
      </c>
      <c r="AI55" s="9" t="s">
        <v>286</v>
      </c>
      <c r="AJ55" s="9" t="s">
        <v>87</v>
      </c>
      <c r="AK55" s="9" t="s">
        <v>61</v>
      </c>
      <c r="AL55" s="4">
        <f>DATE(2026,8,10)+TIME(22,31,6)</f>
        <v>46244.938263888886</v>
      </c>
    </row>
    <row r="56" spans="1:38" ht="15.75">
      <c r="A56" s="2">
        <f>DATE(2026,7,31)+TIME(12,43,44)</f>
        <v>46234.530370370368</v>
      </c>
      <c r="B56" s="7" t="s">
        <v>721</v>
      </c>
      <c r="C56" s="7" t="s">
        <v>722</v>
      </c>
      <c r="D56" s="7" t="s">
        <v>723</v>
      </c>
      <c r="E56" s="7" t="s">
        <v>724</v>
      </c>
      <c r="F56" s="7" t="s">
        <v>251</v>
      </c>
      <c r="G56" s="7" t="s">
        <v>304</v>
      </c>
      <c r="H56" s="7" t="s">
        <v>44</v>
      </c>
      <c r="I56" s="3">
        <f>DATE(2026,9,23)</f>
        <v>46288</v>
      </c>
      <c r="J56" s="3">
        <f>DATE(2026,9,27)</f>
        <v>46292</v>
      </c>
      <c r="K56" s="7"/>
      <c r="L56" s="7"/>
      <c r="M56" s="7" t="s">
        <v>46</v>
      </c>
      <c r="N56" s="7" t="s">
        <v>66</v>
      </c>
      <c r="O56" s="7"/>
      <c r="P56" s="7"/>
      <c r="Q56" s="7"/>
      <c r="R56" s="7"/>
      <c r="S56" s="7" t="s">
        <v>725</v>
      </c>
      <c r="T56" s="7" t="s">
        <v>726</v>
      </c>
      <c r="U56" s="7" t="s">
        <v>727</v>
      </c>
      <c r="V56" s="8" t="s">
        <v>728</v>
      </c>
      <c r="W56" s="7" t="s">
        <v>729</v>
      </c>
      <c r="X56" s="7" t="s">
        <v>730</v>
      </c>
      <c r="Y56" s="7" t="s">
        <v>731</v>
      </c>
      <c r="Z56" s="7" t="s">
        <v>732</v>
      </c>
      <c r="AA56" s="7" t="s">
        <v>733</v>
      </c>
      <c r="AB56" s="7" t="s">
        <v>734</v>
      </c>
      <c r="AC56" s="7" t="s">
        <v>75</v>
      </c>
      <c r="AD56" s="7" t="s">
        <v>239</v>
      </c>
      <c r="AE56" s="7" t="s">
        <v>735</v>
      </c>
      <c r="AF56" s="7" t="s">
        <v>202</v>
      </c>
      <c r="AG56" s="7" t="s">
        <v>315</v>
      </c>
      <c r="AH56" s="7" t="s">
        <v>60</v>
      </c>
      <c r="AI56" s="7" t="s">
        <v>286</v>
      </c>
      <c r="AJ56" s="7" t="s">
        <v>87</v>
      </c>
      <c r="AK56" s="7" t="s">
        <v>61</v>
      </c>
      <c r="AL56" s="2">
        <f>DATE(2026,7,31)+TIME(12,43,44)</f>
        <v>46234.530370370368</v>
      </c>
    </row>
    <row r="57" spans="1:38" ht="15.75">
      <c r="A57" s="4">
        <f>DATE(2026,7,31)+TIME(22,29,53)</f>
        <v>46234.937418981484</v>
      </c>
      <c r="B57" s="9" t="s">
        <v>736</v>
      </c>
      <c r="C57" s="9" t="s">
        <v>737</v>
      </c>
      <c r="D57" s="9" t="s">
        <v>738</v>
      </c>
      <c r="E57" s="9" t="s">
        <v>724</v>
      </c>
      <c r="F57" s="9" t="s">
        <v>42</v>
      </c>
      <c r="G57" s="9" t="s">
        <v>43</v>
      </c>
      <c r="H57" s="9" t="s">
        <v>44</v>
      </c>
      <c r="I57" s="5">
        <f>DATE(2026,9,24)</f>
        <v>46289</v>
      </c>
      <c r="J57" s="5">
        <f>DATE(2026,9,27)</f>
        <v>46292</v>
      </c>
      <c r="K57" s="9"/>
      <c r="L57" s="9"/>
      <c r="M57" s="9"/>
      <c r="N57" s="9"/>
      <c r="O57" s="9"/>
      <c r="P57" s="9"/>
      <c r="Q57" s="9"/>
      <c r="R57" s="9"/>
      <c r="S57" s="9" t="s">
        <v>739</v>
      </c>
      <c r="T57" s="9" t="s">
        <v>740</v>
      </c>
      <c r="U57" s="9" t="s">
        <v>741</v>
      </c>
      <c r="V57" s="10" t="s">
        <v>742</v>
      </c>
      <c r="W57" s="9" t="s">
        <v>743</v>
      </c>
      <c r="X57" s="9" t="s">
        <v>743</v>
      </c>
      <c r="Y57" s="9" t="s">
        <v>744</v>
      </c>
      <c r="Z57" s="9" t="s">
        <v>732</v>
      </c>
      <c r="AA57" s="9" t="s">
        <v>733</v>
      </c>
      <c r="AB57" s="9" t="s">
        <v>745</v>
      </c>
      <c r="AC57" s="9" t="s">
        <v>75</v>
      </c>
      <c r="AD57" s="9" t="s">
        <v>56</v>
      </c>
      <c r="AE57" s="9" t="s">
        <v>57</v>
      </c>
      <c r="AF57" s="9" t="s">
        <v>58</v>
      </c>
      <c r="AG57" s="9" t="s">
        <v>59</v>
      </c>
      <c r="AH57" s="9" t="s">
        <v>60</v>
      </c>
      <c r="AI57" s="9"/>
      <c r="AJ57" s="9" t="s">
        <v>87</v>
      </c>
      <c r="AK57" s="9" t="s">
        <v>61</v>
      </c>
      <c r="AL57" s="4">
        <f>DATE(2026,7,31)+TIME(22,29,53)</f>
        <v>46234.937418981484</v>
      </c>
    </row>
    <row r="58" spans="1:38" ht="15.75">
      <c r="A58" s="2">
        <f>DATE(2026,8,8)+TIME(23,27,20)</f>
        <v>46242.977314814816</v>
      </c>
      <c r="B58" s="7" t="s">
        <v>746</v>
      </c>
      <c r="C58" s="7" t="s">
        <v>747</v>
      </c>
      <c r="D58" s="7" t="s">
        <v>748</v>
      </c>
      <c r="E58" s="7" t="s">
        <v>724</v>
      </c>
      <c r="F58" s="7" t="s">
        <v>42</v>
      </c>
      <c r="G58" s="7" t="s">
        <v>65</v>
      </c>
      <c r="H58" s="7" t="s">
        <v>44</v>
      </c>
      <c r="I58" s="3">
        <f>DATE(2026,9,24)</f>
        <v>46289</v>
      </c>
      <c r="J58" s="3">
        <f>DATE(2026,9,27)</f>
        <v>46292</v>
      </c>
      <c r="K58" s="7"/>
      <c r="L58" s="7"/>
      <c r="M58" s="7" t="s">
        <v>46</v>
      </c>
      <c r="N58" s="7" t="s">
        <v>66</v>
      </c>
      <c r="O58" s="7"/>
      <c r="P58" s="7"/>
      <c r="Q58" s="7"/>
      <c r="R58" s="7" t="s">
        <v>749</v>
      </c>
      <c r="S58" s="7" t="s">
        <v>750</v>
      </c>
      <c r="T58" s="7" t="s">
        <v>751</v>
      </c>
      <c r="U58" s="7" t="s">
        <v>750</v>
      </c>
      <c r="V58" s="8" t="s">
        <v>752</v>
      </c>
      <c r="W58" s="7" t="s">
        <v>753</v>
      </c>
      <c r="X58" s="7" t="s">
        <v>753</v>
      </c>
      <c r="Y58" s="7" t="s">
        <v>754</v>
      </c>
      <c r="Z58" s="7" t="s">
        <v>137</v>
      </c>
      <c r="AA58" s="7" t="s">
        <v>138</v>
      </c>
      <c r="AB58" s="7" t="s">
        <v>755</v>
      </c>
      <c r="AC58" s="7" t="s">
        <v>75</v>
      </c>
      <c r="AD58" s="7" t="s">
        <v>756</v>
      </c>
      <c r="AE58" s="7" t="s">
        <v>57</v>
      </c>
      <c r="AF58" s="7" t="s">
        <v>58</v>
      </c>
      <c r="AG58" s="7" t="s">
        <v>757</v>
      </c>
      <c r="AH58" s="7" t="s">
        <v>60</v>
      </c>
      <c r="AI58" s="7" t="s">
        <v>44</v>
      </c>
      <c r="AJ58" s="7" t="s">
        <v>87</v>
      </c>
      <c r="AK58" s="7" t="s">
        <v>61</v>
      </c>
      <c r="AL58" s="2">
        <f>DATE(2026,8,8)+TIME(23,27,20)</f>
        <v>46242.977314814816</v>
      </c>
    </row>
  </sheetData>
  <hyperlinks>
    <hyperlink ref="V8" r:id="rId1" xr:uid="{00000000-0004-0000-0000-000000000000}"/>
    <hyperlink ref="V50" r:id="rId2" xr:uid="{00000000-0004-0000-0000-000001000000}"/>
    <hyperlink ref="V19" r:id="rId3" xr:uid="{00000000-0004-0000-0000-000002000000}"/>
    <hyperlink ref="V34" r:id="rId4" xr:uid="{00000000-0004-0000-0000-000003000000}"/>
    <hyperlink ref="V9" r:id="rId5" xr:uid="{00000000-0004-0000-0000-000004000000}"/>
    <hyperlink ref="V23" r:id="rId6" xr:uid="{00000000-0004-0000-0000-000005000000}"/>
    <hyperlink ref="V35" r:id="rId7" xr:uid="{00000000-0004-0000-0000-000006000000}"/>
    <hyperlink ref="V2" r:id="rId8" xr:uid="{00000000-0004-0000-0000-000007000000}"/>
    <hyperlink ref="V26" r:id="rId9" xr:uid="{00000000-0004-0000-0000-000008000000}"/>
    <hyperlink ref="V13" r:id="rId10" xr:uid="{00000000-0004-0000-0000-000009000000}"/>
    <hyperlink ref="V24" r:id="rId11" xr:uid="{00000000-0004-0000-0000-00000A000000}"/>
    <hyperlink ref="V25" r:id="rId12" xr:uid="{00000000-0004-0000-0000-00000B000000}"/>
    <hyperlink ref="V43" r:id="rId13" xr:uid="{00000000-0004-0000-0000-00000C000000}"/>
    <hyperlink ref="V48" r:id="rId14" xr:uid="{00000000-0004-0000-0000-00000D000000}"/>
    <hyperlink ref="V56" r:id="rId15" xr:uid="{00000000-0004-0000-0000-00000E000000}"/>
    <hyperlink ref="V27" r:id="rId16" xr:uid="{00000000-0004-0000-0000-00000F000000}"/>
    <hyperlink ref="V39" r:id="rId17" xr:uid="{00000000-0004-0000-0000-000010000000}"/>
    <hyperlink ref="V12" r:id="rId18" xr:uid="{00000000-0004-0000-0000-000011000000}"/>
    <hyperlink ref="V10" r:id="rId19" xr:uid="{00000000-0004-0000-0000-000012000000}"/>
    <hyperlink ref="V36" r:id="rId20" xr:uid="{00000000-0004-0000-0000-000013000000}"/>
    <hyperlink ref="V44" r:id="rId21" xr:uid="{00000000-0004-0000-0000-000014000000}"/>
    <hyperlink ref="V57" r:id="rId22" xr:uid="{00000000-0004-0000-0000-000015000000}"/>
    <hyperlink ref="V49" r:id="rId23" xr:uid="{00000000-0004-0000-0000-000016000000}"/>
    <hyperlink ref="V37" r:id="rId24" xr:uid="{00000000-0004-0000-0000-000017000000}"/>
    <hyperlink ref="V40" r:id="rId25" xr:uid="{00000000-0004-0000-0000-000018000000}"/>
    <hyperlink ref="V45" r:id="rId26" xr:uid="{00000000-0004-0000-0000-000019000000}"/>
    <hyperlink ref="V51" r:id="rId27" xr:uid="{00000000-0004-0000-0000-00001A000000}"/>
    <hyperlink ref="V3" r:id="rId28" xr:uid="{00000000-0004-0000-0000-00001B000000}"/>
    <hyperlink ref="V52" r:id="rId29" xr:uid="{00000000-0004-0000-0000-00001C000000}"/>
    <hyperlink ref="V28" r:id="rId30" xr:uid="{00000000-0004-0000-0000-00001D000000}"/>
    <hyperlink ref="V11" r:id="rId31" xr:uid="{00000000-0004-0000-0000-00001E000000}"/>
    <hyperlink ref="V4" r:id="rId32" xr:uid="{00000000-0004-0000-0000-00001F000000}"/>
    <hyperlink ref="V38" r:id="rId33" xr:uid="{00000000-0004-0000-0000-000020000000}"/>
    <hyperlink ref="V53" r:id="rId34" xr:uid="{00000000-0004-0000-0000-000021000000}"/>
    <hyperlink ref="V29" r:id="rId35" xr:uid="{00000000-0004-0000-0000-000022000000}"/>
    <hyperlink ref="V46" r:id="rId36" xr:uid="{00000000-0004-0000-0000-000023000000}"/>
    <hyperlink ref="V5" r:id="rId37" xr:uid="{00000000-0004-0000-0000-000024000000}"/>
    <hyperlink ref="V41" r:id="rId38" xr:uid="{00000000-0004-0000-0000-000025000000}"/>
    <hyperlink ref="V54" r:id="rId39" xr:uid="{00000000-0004-0000-0000-000026000000}"/>
    <hyperlink ref="V14" r:id="rId40" xr:uid="{00000000-0004-0000-0000-000027000000}"/>
    <hyperlink ref="V6" r:id="rId41" xr:uid="{00000000-0004-0000-0000-000028000000}"/>
    <hyperlink ref="V42" r:id="rId42" xr:uid="{00000000-0004-0000-0000-000029000000}"/>
    <hyperlink ref="V15" r:id="rId43" xr:uid="{00000000-0004-0000-0000-00002A000000}"/>
    <hyperlink ref="V30" r:id="rId44" xr:uid="{00000000-0004-0000-0000-00002B000000}"/>
    <hyperlink ref="V58" r:id="rId45" xr:uid="{00000000-0004-0000-0000-00002C000000}"/>
    <hyperlink ref="V16" r:id="rId46" xr:uid="{00000000-0004-0000-0000-00002D000000}"/>
    <hyperlink ref="V17" r:id="rId47" xr:uid="{00000000-0004-0000-0000-00002E000000}"/>
    <hyperlink ref="V47" r:id="rId48" xr:uid="{00000000-0004-0000-0000-00002F000000}"/>
    <hyperlink ref="V20" r:id="rId49" xr:uid="{00000000-0004-0000-0000-000030000000}"/>
    <hyperlink ref="V21" r:id="rId50" xr:uid="{00000000-0004-0000-0000-000031000000}"/>
    <hyperlink ref="V18" r:id="rId51" xr:uid="{00000000-0004-0000-0000-000032000000}"/>
    <hyperlink ref="V22" r:id="rId52" xr:uid="{00000000-0004-0000-0000-000033000000}"/>
    <hyperlink ref="V31" r:id="rId53" xr:uid="{00000000-0004-0000-0000-000034000000}"/>
    <hyperlink ref="V55" r:id="rId54" xr:uid="{00000000-0004-0000-0000-000035000000}"/>
    <hyperlink ref="V7" r:id="rId55" xr:uid="{00000000-0004-0000-0000-000036000000}"/>
    <hyperlink ref="V32" r:id="rId56" xr:uid="{00000000-0004-0000-0000-000037000000}"/>
    <hyperlink ref="V33" r:id="rId57" xr:uid="{00000000-0004-0000-0000-000038000000}"/>
  </hyperlinks>
  <pageMargins left="0.75" right="0.75" top="1" bottom="1" header="0.5" footer="0.5"/>
  <tableParts count="1">
    <tablePart r:id="rId5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E6E295-510A-4C56-A784-F8EC60D38D76}"/>
</file>

<file path=customXml/itemProps2.xml><?xml version="1.0" encoding="utf-8"?>
<ds:datastoreItem xmlns:ds="http://schemas.openxmlformats.org/officeDocument/2006/customXml" ds:itemID="{82A7A60B-546F-421E-8D1F-8D182516C017}"/>
</file>

<file path=customXml/itemProps3.xml><?xml version="1.0" encoding="utf-8"?>
<ds:datastoreItem xmlns:ds="http://schemas.openxmlformats.org/officeDocument/2006/customXml" ds:itemID="{7DA527FC-4F3C-4AA9-A239-2C9762CDB8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Taylor, Rita</cp:lastModifiedBy>
  <cp:revision/>
  <dcterms:created xsi:type="dcterms:W3CDTF">2026-08-17T19:44:48Z</dcterms:created>
  <dcterms:modified xsi:type="dcterms:W3CDTF">2026-09-24T15:29:58Z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