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neahq-my.sharepoint.com/personal/kmedina_nea_org/Documents/C4O/UniServ/2025-26 UniServ/MISC - 25-26/2.26 - LGBTQ/"/>
    </mc:Choice>
  </mc:AlternateContent>
  <xr:revisionPtr revIDLastSave="0" documentId="8_{811ED62F-313E-450F-8567-7463A3EC8A99}" xr6:coauthVersionLast="47" xr6:coauthVersionMax="47" xr10:uidLastSave="{00000000-0000-0000-0000-000000000000}"/>
  <bookViews>
    <workbookView xWindow="4520" yWindow="2960" windowWidth="17090" windowHeight="9620" xr2:uid="{00000000-000D-0000-FFFF-FFFF00000000}"/>
  </bookViews>
  <sheets>
    <sheet name="Registrants - 2.26 LGBTQ"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54" i="2" l="1"/>
  <c r="J54" i="2"/>
  <c r="I54" i="2"/>
  <c r="A54" i="2"/>
  <c r="AL53" i="2"/>
  <c r="J53" i="2"/>
  <c r="I53" i="2"/>
  <c r="A53" i="2"/>
  <c r="AL52" i="2"/>
  <c r="J52" i="2"/>
  <c r="I52" i="2"/>
  <c r="A52" i="2"/>
  <c r="AL51" i="2"/>
  <c r="J51" i="2"/>
  <c r="I51" i="2"/>
  <c r="A51" i="2"/>
  <c r="AL50" i="2"/>
  <c r="J50" i="2"/>
  <c r="I50" i="2"/>
  <c r="A50" i="2"/>
  <c r="AL49" i="2"/>
  <c r="J49" i="2"/>
  <c r="I49" i="2"/>
  <c r="A49" i="2"/>
  <c r="AL48" i="2"/>
  <c r="J48" i="2"/>
  <c r="I48" i="2"/>
  <c r="A48" i="2"/>
  <c r="AL47" i="2"/>
  <c r="J47" i="2"/>
  <c r="I47" i="2"/>
  <c r="A47" i="2"/>
  <c r="AL46" i="2"/>
  <c r="J46" i="2"/>
  <c r="I46" i="2"/>
  <c r="A46" i="2"/>
  <c r="AL45" i="2"/>
  <c r="J45" i="2"/>
  <c r="I45" i="2"/>
  <c r="A45" i="2"/>
  <c r="AL44" i="2"/>
  <c r="J44" i="2"/>
  <c r="I44" i="2"/>
  <c r="A44" i="2"/>
  <c r="AL43" i="2"/>
  <c r="J43" i="2"/>
  <c r="I43" i="2"/>
  <c r="A43" i="2"/>
  <c r="AL42" i="2"/>
  <c r="J42" i="2"/>
  <c r="I42" i="2"/>
  <c r="A42" i="2"/>
  <c r="AL41" i="2"/>
  <c r="J41" i="2"/>
  <c r="I41" i="2"/>
  <c r="A41" i="2"/>
  <c r="AL40" i="2"/>
  <c r="J40" i="2"/>
  <c r="I40" i="2"/>
  <c r="A40" i="2"/>
  <c r="AL39" i="2"/>
  <c r="J39" i="2"/>
  <c r="I39" i="2"/>
  <c r="A39" i="2"/>
  <c r="AL38" i="2"/>
  <c r="J38" i="2"/>
  <c r="I38" i="2"/>
  <c r="A38" i="2"/>
  <c r="AL37" i="2"/>
  <c r="J37" i="2"/>
  <c r="I37" i="2"/>
  <c r="A37" i="2"/>
  <c r="AL36" i="2"/>
  <c r="J36" i="2"/>
  <c r="I36" i="2"/>
  <c r="A36" i="2"/>
  <c r="AL35" i="2"/>
  <c r="J35" i="2"/>
  <c r="I35" i="2"/>
  <c r="A35" i="2"/>
  <c r="AL34" i="2"/>
  <c r="J34" i="2"/>
  <c r="I34" i="2"/>
  <c r="A34" i="2"/>
  <c r="AL33" i="2"/>
  <c r="J33" i="2"/>
  <c r="I33" i="2"/>
  <c r="A33" i="2"/>
  <c r="AL32" i="2"/>
  <c r="J32" i="2"/>
  <c r="I32" i="2"/>
  <c r="A32" i="2"/>
  <c r="AL31" i="2"/>
  <c r="J31" i="2"/>
  <c r="I31" i="2"/>
  <c r="A31" i="2"/>
  <c r="AL30" i="2"/>
  <c r="J30" i="2"/>
  <c r="I30" i="2"/>
  <c r="A30" i="2"/>
  <c r="AL29" i="2"/>
  <c r="J29" i="2"/>
  <c r="I29" i="2"/>
  <c r="A29" i="2"/>
  <c r="AL28" i="2"/>
  <c r="J28" i="2"/>
  <c r="I28" i="2"/>
  <c r="A28" i="2"/>
  <c r="AL27" i="2"/>
  <c r="J27" i="2"/>
  <c r="I27" i="2"/>
  <c r="A27" i="2"/>
  <c r="AL26" i="2"/>
  <c r="J26" i="2"/>
  <c r="I26" i="2"/>
  <c r="A26" i="2"/>
  <c r="AL25" i="2"/>
  <c r="J25" i="2"/>
  <c r="I25" i="2"/>
  <c r="A25" i="2"/>
  <c r="AL24" i="2"/>
  <c r="J24" i="2"/>
  <c r="I24" i="2"/>
  <c r="A24" i="2"/>
  <c r="AL23" i="2"/>
  <c r="J23" i="2"/>
  <c r="I23" i="2"/>
  <c r="A23" i="2"/>
  <c r="AL22" i="2"/>
  <c r="J22" i="2"/>
  <c r="I22" i="2"/>
  <c r="A22" i="2"/>
  <c r="AL21" i="2"/>
  <c r="J21" i="2"/>
  <c r="I21" i="2"/>
  <c r="A21" i="2"/>
  <c r="AL20" i="2"/>
  <c r="J20" i="2"/>
  <c r="I20" i="2"/>
  <c r="A20" i="2"/>
  <c r="AL19" i="2"/>
  <c r="J19" i="2"/>
  <c r="I19" i="2"/>
  <c r="A19" i="2"/>
  <c r="AL18" i="2"/>
  <c r="J18" i="2"/>
  <c r="I18" i="2"/>
  <c r="A18" i="2"/>
  <c r="AL17" i="2"/>
  <c r="J17" i="2"/>
  <c r="I17" i="2"/>
  <c r="A17" i="2"/>
  <c r="AL16" i="2"/>
  <c r="J16" i="2"/>
  <c r="I16" i="2"/>
  <c r="A16" i="2"/>
  <c r="AL15" i="2"/>
  <c r="J15" i="2"/>
  <c r="I15" i="2"/>
  <c r="A15" i="2"/>
  <c r="AL14" i="2"/>
  <c r="J14" i="2"/>
  <c r="I14" i="2"/>
  <c r="A14" i="2"/>
  <c r="AL13" i="2"/>
  <c r="J13" i="2"/>
  <c r="I13" i="2"/>
  <c r="A13" i="2"/>
  <c r="AL12" i="2"/>
  <c r="J12" i="2"/>
  <c r="I12" i="2"/>
  <c r="A12" i="2"/>
  <c r="AL11" i="2"/>
  <c r="J11" i="2"/>
  <c r="I11" i="2"/>
  <c r="A11" i="2"/>
  <c r="AL10" i="2"/>
  <c r="J10" i="2"/>
  <c r="I10" i="2"/>
  <c r="A10" i="2"/>
  <c r="AL9" i="2"/>
  <c r="J9" i="2"/>
  <c r="I9" i="2"/>
  <c r="A9" i="2"/>
  <c r="AL8" i="2"/>
  <c r="J8" i="2"/>
  <c r="I8" i="2"/>
  <c r="A8" i="2"/>
  <c r="AL7" i="2"/>
  <c r="J7" i="2"/>
  <c r="I7" i="2"/>
  <c r="A7" i="2"/>
  <c r="AL6" i="2"/>
  <c r="J6" i="2"/>
  <c r="I6" i="2"/>
  <c r="A6" i="2"/>
  <c r="AL5" i="2"/>
  <c r="J5" i="2"/>
  <c r="I5" i="2"/>
  <c r="A5" i="2"/>
  <c r="AL4" i="2"/>
  <c r="J4" i="2"/>
  <c r="I4" i="2"/>
  <c r="A4" i="2"/>
  <c r="AL3" i="2"/>
  <c r="J3" i="2"/>
  <c r="I3" i="2"/>
  <c r="A3" i="2"/>
  <c r="AL2" i="2"/>
  <c r="J2" i="2"/>
  <c r="I2" i="2"/>
  <c r="A2" i="2"/>
</calcChain>
</file>

<file path=xl/sharedStrings.xml><?xml version="1.0" encoding="utf-8"?>
<sst xmlns="http://schemas.openxmlformats.org/spreadsheetml/2006/main" count="1453" uniqueCount="746">
  <si>
    <t>Tiffany</t>
  </si>
  <si>
    <t>Bardos</t>
  </si>
  <si>
    <t>Tiffanyfstuder@gmail.com</t>
  </si>
  <si>
    <t>Connecticut Education Association</t>
  </si>
  <si>
    <t>She/Her</t>
  </si>
  <si>
    <t>K12 Member (ESP/Certificate)</t>
  </si>
  <si>
    <t>Yes</t>
  </si>
  <si>
    <t>please book a hotel room with a roll in shower</t>
  </si>
  <si>
    <t>vegetarian, manual wheelchair user-independent but will need ramps and such for accessibility</t>
  </si>
  <si>
    <t>Mobile</t>
  </si>
  <si>
    <t>8609409226</t>
  </si>
  <si>
    <t>Matthew Bardos</t>
  </si>
  <si>
    <t>203-644-6278</t>
  </si>
  <si>
    <t>Bardos, Tiffany</t>
  </si>
  <si>
    <t>265 slater street_x000D_
Apt 227</t>
  </si>
  <si>
    <t>265 slater street</t>
  </si>
  <si>
    <t>Manchester</t>
  </si>
  <si>
    <t>Connecticut</t>
  </si>
  <si>
    <t>CT</t>
  </si>
  <si>
    <t>06042</t>
  </si>
  <si>
    <t>White</t>
  </si>
  <si>
    <t>Pansexual</t>
  </si>
  <si>
    <t>Woman</t>
  </si>
  <si>
    <t>36-45</t>
  </si>
  <si>
    <t>Veteran (11-19 years)</t>
  </si>
  <si>
    <t>Accepted</t>
  </si>
  <si>
    <t>Self-Registration</t>
  </si>
  <si>
    <t>Patrick</t>
  </si>
  <si>
    <t>Barry</t>
  </si>
  <si>
    <t>patrickbarry.bea@gmail.com</t>
  </si>
  <si>
    <t>Virginia Education Association</t>
  </si>
  <si>
    <t>He/Him</t>
  </si>
  <si>
    <t>N/A</t>
  </si>
  <si>
    <t>7574094915</t>
  </si>
  <si>
    <t>Karen Renaud</t>
  </si>
  <si>
    <t>757-717-6373</t>
  </si>
  <si>
    <t>Barry, Patrick</t>
  </si>
  <si>
    <t>3749 Harton Rd</t>
  </si>
  <si>
    <t>Virginia Beach</t>
  </si>
  <si>
    <t>Virginia</t>
  </si>
  <si>
    <t>VA</t>
  </si>
  <si>
    <t>23452</t>
  </si>
  <si>
    <t>Bisexual</t>
  </si>
  <si>
    <t>Man</t>
  </si>
  <si>
    <t>Joseph</t>
  </si>
  <si>
    <t>Bento</t>
  </si>
  <si>
    <t>joebento@gmail.com</t>
  </si>
  <si>
    <t>Washington Education Association</t>
  </si>
  <si>
    <t>2066502730</t>
  </si>
  <si>
    <t>Leslie Graves</t>
  </si>
  <si>
    <t>214-706-6258</t>
  </si>
  <si>
    <t>Bento, Joseph</t>
  </si>
  <si>
    <t>917 3rd Ave North</t>
  </si>
  <si>
    <t>Kent</t>
  </si>
  <si>
    <t>Washington</t>
  </si>
  <si>
    <t>WA</t>
  </si>
  <si>
    <t>98032</t>
  </si>
  <si>
    <t>Other</t>
  </si>
  <si>
    <t>Gay</t>
  </si>
  <si>
    <t>Veteran (20-29 years)</t>
  </si>
  <si>
    <t>Katie</t>
  </si>
  <si>
    <t>Bishop</t>
  </si>
  <si>
    <t>Kbishop@washingtonea.org</t>
  </si>
  <si>
    <t>Facilitators</t>
  </si>
  <si>
    <t>My state is my employer. Reimburse my STATE</t>
  </si>
  <si>
    <t>Sammamish Uniserv Council</t>
  </si>
  <si>
    <t>4254576934</t>
  </si>
  <si>
    <t>Brian Bishop</t>
  </si>
  <si>
    <t>585-766-2515</t>
  </si>
  <si>
    <t>Bishop, Katie</t>
  </si>
  <si>
    <t>13824 169th Ave SE</t>
  </si>
  <si>
    <t>Renton</t>
  </si>
  <si>
    <t>98059</t>
  </si>
  <si>
    <t>Straight/Heterosexual</t>
  </si>
  <si>
    <t>Not Applicable</t>
  </si>
  <si>
    <t>Frank</t>
  </si>
  <si>
    <t>Burger</t>
  </si>
  <si>
    <t>fabmal2006@gmail.com</t>
  </si>
  <si>
    <t>Michigan Education Association</t>
  </si>
  <si>
    <t>8107305819</t>
  </si>
  <si>
    <t>Michael Latesky</t>
  </si>
  <si>
    <t>810-730-1821</t>
  </si>
  <si>
    <t>Burger, Frank</t>
  </si>
  <si>
    <t>5061 Sandalwood Drive</t>
  </si>
  <si>
    <t>Grand Blanc</t>
  </si>
  <si>
    <t>Michigan</t>
  </si>
  <si>
    <t>MI</t>
  </si>
  <si>
    <t>48439</t>
  </si>
  <si>
    <t>46-60</t>
  </si>
  <si>
    <t>Caren</t>
  </si>
  <si>
    <t>Burns</t>
  </si>
  <si>
    <t>carenjburns@gmail.com</t>
  </si>
  <si>
    <t>Utah Education Association</t>
  </si>
  <si>
    <t>8019219200</t>
  </si>
  <si>
    <t>Frank Burns</t>
  </si>
  <si>
    <t>801-669-7650</t>
  </si>
  <si>
    <t>Burns, Caren</t>
  </si>
  <si>
    <t>3575 South 3200 West_x000D_
6B</t>
  </si>
  <si>
    <t>3575 South 3200 West</t>
  </si>
  <si>
    <t>West Valley City</t>
  </si>
  <si>
    <t>UT</t>
  </si>
  <si>
    <t>84119</t>
  </si>
  <si>
    <t>Christopher</t>
  </si>
  <si>
    <t>cannella</t>
  </si>
  <si>
    <t>cgeapresident@gmail.com</t>
  </si>
  <si>
    <t>New Jersey Education Association</t>
  </si>
  <si>
    <t>king bed please :)</t>
  </si>
  <si>
    <t>none</t>
  </si>
  <si>
    <t>1-973-460-5423</t>
  </si>
  <si>
    <t>Antionio Cannella</t>
  </si>
  <si>
    <t>862-249-9433</t>
  </si>
  <si>
    <t>cannella, Christopher</t>
  </si>
  <si>
    <t>62 LIBERTY ST</t>
  </si>
  <si>
    <t>Lodi</t>
  </si>
  <si>
    <t>New Jersey</t>
  </si>
  <si>
    <t>NJ</t>
  </si>
  <si>
    <t>07644</t>
  </si>
  <si>
    <t>Antonio (Tony)</t>
  </si>
  <si>
    <t>Cardon</t>
  </si>
  <si>
    <t>tony.cardon@gmail.com</t>
  </si>
  <si>
    <t>Illinois Education Association-NEA</t>
  </si>
  <si>
    <t>2702174769</t>
  </si>
  <si>
    <t>Guier Millikan</t>
  </si>
  <si>
    <t>270-625-1050</t>
  </si>
  <si>
    <t>Cardon, Antonio (Tony)</t>
  </si>
  <si>
    <t>263 Lansing Avenue</t>
  </si>
  <si>
    <t>Paducah</t>
  </si>
  <si>
    <t>Kentucky</t>
  </si>
  <si>
    <t>KY</t>
  </si>
  <si>
    <t>42003</t>
  </si>
  <si>
    <t>Latin(o/a/x), Hispanic, and Chican(o/a/x)</t>
  </si>
  <si>
    <t>Tanya T.</t>
  </si>
  <si>
    <t>Coats</t>
  </si>
  <si>
    <t>tcoats@tnea.org</t>
  </si>
  <si>
    <t>Tennessee Education Association</t>
  </si>
  <si>
    <t>I like a room by the elevator (if possible)</t>
  </si>
  <si>
    <t>Knox County Education Association (State-wide)</t>
  </si>
  <si>
    <t>16153887072</t>
  </si>
  <si>
    <t>RACHIEL D. BALLINGER</t>
  </si>
  <si>
    <t>865-291-7420</t>
  </si>
  <si>
    <t>Coats, Tanya T.</t>
  </si>
  <si>
    <t>801 Second Avenue North_x000D_
Executive Suite (2nd Floor)</t>
  </si>
  <si>
    <t>801 Second Avenue North</t>
  </si>
  <si>
    <t>NASHVILLE</t>
  </si>
  <si>
    <t>Tennessee</t>
  </si>
  <si>
    <t>TN</t>
  </si>
  <si>
    <t>37201</t>
  </si>
  <si>
    <t>Black or African American</t>
  </si>
  <si>
    <t>No</t>
  </si>
  <si>
    <t>RACHEL</t>
  </si>
  <si>
    <t>CORCORAN</t>
  </si>
  <si>
    <t>RAE.CORCORAN@GMAIL.COM</t>
  </si>
  <si>
    <t>Montana Federation of Public Employees</t>
  </si>
  <si>
    <t>NEA Member (Affiliate/Local Staff)</t>
  </si>
  <si>
    <t>ALLERGIES TO KIWI &amp; DRAGONFRUIT</t>
  </si>
  <si>
    <t>4066974158</t>
  </si>
  <si>
    <t>REBECCA RICKETT</t>
  </si>
  <si>
    <t>406-208-6219</t>
  </si>
  <si>
    <t>CORCORAN, RACHEL</t>
  </si>
  <si>
    <t>322 CUSTER AVE</t>
  </si>
  <si>
    <t>BILLINGS</t>
  </si>
  <si>
    <t>Montana</t>
  </si>
  <si>
    <t>MT</t>
  </si>
  <si>
    <t>59101</t>
  </si>
  <si>
    <t>Asexual</t>
  </si>
  <si>
    <t>Darell</t>
  </si>
  <si>
    <t>Crawford-Parker</t>
  </si>
  <si>
    <t>dlcrawford_82@hotmail.com</t>
  </si>
  <si>
    <t>Colorado Education Association</t>
  </si>
  <si>
    <t>831-915-2354</t>
  </si>
  <si>
    <t>Dewayne Crawford-Parker</t>
  </si>
  <si>
    <t>615-651-1926</t>
  </si>
  <si>
    <t>Crawford-Parker, Darell</t>
  </si>
  <si>
    <t>120 Edgeview Drive, Apt 3305_x000D_
Apt B</t>
  </si>
  <si>
    <t>120 Edgeview Drive, Apt 3305</t>
  </si>
  <si>
    <t>Broomfield</t>
  </si>
  <si>
    <t>Colorado</t>
  </si>
  <si>
    <t>CO</t>
  </si>
  <si>
    <t>80021</t>
  </si>
  <si>
    <t>Kimberly</t>
  </si>
  <si>
    <t>D'Auria</t>
  </si>
  <si>
    <t>kdhats@gmail.com</t>
  </si>
  <si>
    <t>NA</t>
  </si>
  <si>
    <t>Other: Print</t>
  </si>
  <si>
    <t>8457282626</t>
  </si>
  <si>
    <t>Barbara Mercurio - Dunn</t>
  </si>
  <si>
    <t>315-796-0599</t>
  </si>
  <si>
    <t>D'Auria, Kimberly</t>
  </si>
  <si>
    <t>466 State Route 32</t>
  </si>
  <si>
    <t>Wallkill</t>
  </si>
  <si>
    <t>NY</t>
  </si>
  <si>
    <t>12589</t>
  </si>
  <si>
    <t>61+</t>
  </si>
  <si>
    <t>LAURA</t>
  </si>
  <si>
    <t>FINCO</t>
  </si>
  <si>
    <t>lfinco@aol.com</t>
  </si>
  <si>
    <t>California Teachers Association</t>
  </si>
  <si>
    <t>Not Listed</t>
  </si>
  <si>
    <t>Hotel needs to be notified re: service dog</t>
  </si>
  <si>
    <t>I use a service dog for a motor neurological condition.</t>
  </si>
  <si>
    <t>Other: space for service dog</t>
  </si>
  <si>
    <t>5103815829</t>
  </si>
  <si>
    <t>April Ronca Finco</t>
  </si>
  <si>
    <t>650-400-6019</t>
  </si>
  <si>
    <t>FINCO, LAURA</t>
  </si>
  <si>
    <t>7059 Utica Court</t>
  </si>
  <si>
    <t>Dublin</t>
  </si>
  <si>
    <t>California</t>
  </si>
  <si>
    <t>94568</t>
  </si>
  <si>
    <t>Native American/Alaska Native</t>
  </si>
  <si>
    <t>Lesbian</t>
  </si>
  <si>
    <t>Two-Spirit</t>
  </si>
  <si>
    <t>Veteran (30-39 years)</t>
  </si>
  <si>
    <t>Holly</t>
  </si>
  <si>
    <t>Gurgurich</t>
  </si>
  <si>
    <t>hollygurgurich@gmail.com</t>
  </si>
  <si>
    <t>I have an eating disorder called ARFID which greatly limits the foods I can eat. Please contact me if my "safe list" is needed, and thank you so much for being considerate!</t>
  </si>
  <si>
    <t>6092139427</t>
  </si>
  <si>
    <t>Jennifer Gurgurich</t>
  </si>
  <si>
    <t>609-850-1946</t>
  </si>
  <si>
    <t>Gurgurich, Holly</t>
  </si>
  <si>
    <t>1800 Klockner Road_x000D_
Apt 2</t>
  </si>
  <si>
    <t>1800 Klockner Road</t>
  </si>
  <si>
    <t>Hamilton</t>
  </si>
  <si>
    <t>08619</t>
  </si>
  <si>
    <t>18-25</t>
  </si>
  <si>
    <t>Mid career (6-10 years)</t>
  </si>
  <si>
    <t>Rachel</t>
  </si>
  <si>
    <t>Hara-Nicholson</t>
  </si>
  <si>
    <t>rmnicholson@gmail.com</t>
  </si>
  <si>
    <t>National Education Association</t>
  </si>
  <si>
    <t>Highly allergic to sulfa drugs</t>
  </si>
  <si>
    <t>Parma Education Association</t>
  </si>
  <si>
    <t>2163190226</t>
  </si>
  <si>
    <t>Jenn Schwartz</t>
  </si>
  <si>
    <t>440-666-2100</t>
  </si>
  <si>
    <t>Hara-Nicholson, Rachel</t>
  </si>
  <si>
    <t>7350 W Law Rd</t>
  </si>
  <si>
    <t>Valley City</t>
  </si>
  <si>
    <t>Ohio</t>
  </si>
  <si>
    <t>OH</t>
  </si>
  <si>
    <t>44280</t>
  </si>
  <si>
    <t>Asian and Pacific Islander</t>
  </si>
  <si>
    <t>Katharine</t>
  </si>
  <si>
    <t>Harris</t>
  </si>
  <si>
    <t>knicoleharris@gmail.com</t>
  </si>
  <si>
    <t>No red meat.</t>
  </si>
  <si>
    <t>2532057802</t>
  </si>
  <si>
    <t>Kathryn MacKay</t>
  </si>
  <si>
    <t>253-205-6390</t>
  </si>
  <si>
    <t>Harris, Katharine</t>
  </si>
  <si>
    <t>3523 S 291st ST</t>
  </si>
  <si>
    <t>Auburn</t>
  </si>
  <si>
    <t>98001</t>
  </si>
  <si>
    <t>kmedina@nea.org</t>
  </si>
  <si>
    <t>Francine</t>
  </si>
  <si>
    <t>Hill</t>
  </si>
  <si>
    <t>Francineh565@gmail.com</t>
  </si>
  <si>
    <t>Missouri NEA</t>
  </si>
  <si>
    <t>6367511543</t>
  </si>
  <si>
    <t>Kim Lancia</t>
  </si>
  <si>
    <t>314-313-9030</t>
  </si>
  <si>
    <t>Hill, Francine</t>
  </si>
  <si>
    <t>5822 Walnut Creek Blvd</t>
  </si>
  <si>
    <t>Saint Charles</t>
  </si>
  <si>
    <t>MO</t>
  </si>
  <si>
    <t>63304</t>
  </si>
  <si>
    <t>Michael</t>
  </si>
  <si>
    <t>hill.michael91@gmail.com</t>
  </si>
  <si>
    <t>7606991300</t>
  </si>
  <si>
    <t>Samuel Smith</t>
  </si>
  <si>
    <t>660-359-7165</t>
  </si>
  <si>
    <t>Hill, Michael</t>
  </si>
  <si>
    <t>226 Lei Dr</t>
  </si>
  <si>
    <t>Palm Springs</t>
  </si>
  <si>
    <t>CA</t>
  </si>
  <si>
    <t>92264</t>
  </si>
  <si>
    <t>Ellen</t>
  </si>
  <si>
    <t>Holmes</t>
  </si>
  <si>
    <t>Eholmes@nea.org</t>
  </si>
  <si>
    <t>NEA Headquarters Staff</t>
  </si>
  <si>
    <t>Check</t>
  </si>
  <si>
    <t>2076605589</t>
  </si>
  <si>
    <t>KELLY A HOLMES</t>
  </si>
  <si>
    <t>207-660-5590</t>
  </si>
  <si>
    <t>Holmes, Ellen</t>
  </si>
  <si>
    <t>3 Canaan Road_x000D_
2875 North Palermo Road</t>
  </si>
  <si>
    <t>3 Canaan Road</t>
  </si>
  <si>
    <t>Pittsfield</t>
  </si>
  <si>
    <t>maine</t>
  </si>
  <si>
    <t>04967</t>
  </si>
  <si>
    <t>Cassandra</t>
  </si>
  <si>
    <t>Horner</t>
  </si>
  <si>
    <t>cassiejm08@gmail.com</t>
  </si>
  <si>
    <t>Idaho Education Association</t>
  </si>
  <si>
    <t>She/They</t>
  </si>
  <si>
    <t>I need to be at school on Monday so will need a flight that gets me home on Sunday. Thank you!!</t>
  </si>
  <si>
    <t>Gluten free. I need to be at school on Monday so will need a flight that gets me home on Sunday. Thank you!!</t>
  </si>
  <si>
    <t>208-841-5113</t>
  </si>
  <si>
    <t>Jessica McBean</t>
  </si>
  <si>
    <t>208-841-5151</t>
  </si>
  <si>
    <t>Horner, Cassandra</t>
  </si>
  <si>
    <t>18293 N. Streams Edge Way</t>
  </si>
  <si>
    <t>Boise</t>
  </si>
  <si>
    <t>Idaho</t>
  </si>
  <si>
    <t>ID</t>
  </si>
  <si>
    <t>83714</t>
  </si>
  <si>
    <t>Queer</t>
  </si>
  <si>
    <t>Self-Modification</t>
  </si>
  <si>
    <t>Brad</t>
  </si>
  <si>
    <t>Hutchinson</t>
  </si>
  <si>
    <t>b.hutchinson64@icloud.com</t>
  </si>
  <si>
    <t>Vegetarian, allergic to eggs, allergic to tree nuts</t>
  </si>
  <si>
    <t>2766987311</t>
  </si>
  <si>
    <t>Joe Stone</t>
  </si>
  <si>
    <t>276-698-4640</t>
  </si>
  <si>
    <t>Hutchinson, Brad</t>
  </si>
  <si>
    <t>22458 Clayman Valley Road</t>
  </si>
  <si>
    <t>Bristol</t>
  </si>
  <si>
    <t>24202</t>
  </si>
  <si>
    <t>Amanda</t>
  </si>
  <si>
    <t>Irvin-Black</t>
  </si>
  <si>
    <t>mandairvin@gmail.com</t>
  </si>
  <si>
    <t>rooming with Trevor Kilpatrick</t>
  </si>
  <si>
    <t>8168825411</t>
  </si>
  <si>
    <t>Stacie Black</t>
  </si>
  <si>
    <t>816-882-5411</t>
  </si>
  <si>
    <t>Irvin-Black, Amanda</t>
  </si>
  <si>
    <t>6901 NW 80TH TERRACE #4_x000D_
APT 4</t>
  </si>
  <si>
    <t>6901 NW 80TH TERRACE #4</t>
  </si>
  <si>
    <t>Kansas City</t>
  </si>
  <si>
    <t>Missouri</t>
  </si>
  <si>
    <t>64152</t>
  </si>
  <si>
    <t>Pansexual, Queer</t>
  </si>
  <si>
    <t>Zac</t>
  </si>
  <si>
    <t>Johnson</t>
  </si>
  <si>
    <t>zjohnson@coloradoea.org</t>
  </si>
  <si>
    <t>Will not be able to travel until 1/26.</t>
  </si>
  <si>
    <t>My local or UniServ Council is my employer. Reimburse my LOCAL or UNISERV COUNCIL</t>
  </si>
  <si>
    <t>Front Range UniServ Unit</t>
  </si>
  <si>
    <t>Patrice Rust-Logan</t>
  </si>
  <si>
    <t>prust@coloradoea.org</t>
  </si>
  <si>
    <t>Northern Colorado UniServ Unit</t>
  </si>
  <si>
    <t>7203053147</t>
  </si>
  <si>
    <t>Berkeley Brown</t>
  </si>
  <si>
    <t>904-415-9819</t>
  </si>
  <si>
    <t>Johnson, Zac</t>
  </si>
  <si>
    <t>4551 Bryant St</t>
  </si>
  <si>
    <t>Denver</t>
  </si>
  <si>
    <t>80211</t>
  </si>
  <si>
    <t>Eric</t>
  </si>
  <si>
    <t>Jones</t>
  </si>
  <si>
    <t>ejones@njea.org</t>
  </si>
  <si>
    <t>Plainfield EA</t>
  </si>
  <si>
    <t>917-375-0407</t>
  </si>
  <si>
    <t>Erica Brunson</t>
  </si>
  <si>
    <t>347-281-2892</t>
  </si>
  <si>
    <t>Jones, Eric</t>
  </si>
  <si>
    <t>231 W. 145th Street, Apt 5C_x000D_
Apt. 5C</t>
  </si>
  <si>
    <t>231 W. 145th Street, Apt 5C</t>
  </si>
  <si>
    <t>New York</t>
  </si>
  <si>
    <t>10039</t>
  </si>
  <si>
    <t>Kail</t>
  </si>
  <si>
    <t>akail@nea.org</t>
  </si>
  <si>
    <t>6152005332</t>
  </si>
  <si>
    <t>Pippa Holloway</t>
  </si>
  <si>
    <t>615-438-4950</t>
  </si>
  <si>
    <t>Kail, Amanda</t>
  </si>
  <si>
    <t>2510 Semmes Ave</t>
  </si>
  <si>
    <t>Richmond</t>
  </si>
  <si>
    <t>23225</t>
  </si>
  <si>
    <t>Trevor</t>
  </si>
  <si>
    <t>Kilpatrick</t>
  </si>
  <si>
    <t>trevordkilpatrick@gmail.com</t>
  </si>
  <si>
    <t>n/a</t>
  </si>
  <si>
    <t>8165080291</t>
  </si>
  <si>
    <t>Perry Kilpatrick</t>
  </si>
  <si>
    <t>816-587-5908</t>
  </si>
  <si>
    <t>Kilpatrick, Trevor</t>
  </si>
  <si>
    <t>3500 NW 59th Ter</t>
  </si>
  <si>
    <t>64151</t>
  </si>
  <si>
    <t>Christine</t>
  </si>
  <si>
    <t>Kolczak</t>
  </si>
  <si>
    <t>clkolczak@gmail.com</t>
  </si>
  <si>
    <t>Many times there are not flights back to Montana after 4pm from the east coast.</t>
  </si>
  <si>
    <t>Diabetic, well controlled</t>
  </si>
  <si>
    <t>4065461811</t>
  </si>
  <si>
    <t>Tracy Hardy</t>
  </si>
  <si>
    <t>406-544-4500</t>
  </si>
  <si>
    <t>Kolczak, Christine</t>
  </si>
  <si>
    <t>4409 23rd Ave</t>
  </si>
  <si>
    <t>Missoula</t>
  </si>
  <si>
    <t>59803</t>
  </si>
  <si>
    <t>Tracie</t>
  </si>
  <si>
    <t>Lane</t>
  </si>
  <si>
    <t>tclane.edu@gmail.com</t>
  </si>
  <si>
    <t>I am allergic to feathers</t>
  </si>
  <si>
    <t>I have celiacs and severe allergies - No wheat/gluten, fish, seafood, almonds, walnuts - some medications and latex</t>
  </si>
  <si>
    <t>3048393051</t>
  </si>
  <si>
    <t>Tracie C Lane</t>
  </si>
  <si>
    <t>304-839-3051</t>
  </si>
  <si>
    <t>Lane, Tracie</t>
  </si>
  <si>
    <t>645 Bragg Drive</t>
  </si>
  <si>
    <t>Front Royal</t>
  </si>
  <si>
    <t>22630</t>
  </si>
  <si>
    <t>Nicole</t>
  </si>
  <si>
    <t>Lopez-Bettendorf</t>
  </si>
  <si>
    <t>bnl1220@gmail.com</t>
  </si>
  <si>
    <t>Nebraska State Education Association</t>
  </si>
  <si>
    <t>Prefer a room near other Nebraska attendees</t>
  </si>
  <si>
    <t>Cannot eat Beef products/foods</t>
  </si>
  <si>
    <t>2109121861</t>
  </si>
  <si>
    <t>Michael Bettendorf</t>
  </si>
  <si>
    <t>402-649-4185</t>
  </si>
  <si>
    <t>Lopez-Bettendorf, Nicole</t>
  </si>
  <si>
    <t>3274 Hitchcock St.</t>
  </si>
  <si>
    <t>Lincoln</t>
  </si>
  <si>
    <t>Nebraska</t>
  </si>
  <si>
    <t>NE</t>
  </si>
  <si>
    <t>68503</t>
  </si>
  <si>
    <t>Miguel</t>
  </si>
  <si>
    <t>Lopez</t>
  </si>
  <si>
    <t>miguel.lopez0619@gmail.com</t>
  </si>
  <si>
    <t>Auburn Education Association</t>
  </si>
  <si>
    <t>Elaine Hogg</t>
  </si>
  <si>
    <t>pres-auburnea@washingtonea.org</t>
  </si>
  <si>
    <t>360-917-6380</t>
  </si>
  <si>
    <t>Richard Peplinski</t>
  </si>
  <si>
    <t>360-551-8706</t>
  </si>
  <si>
    <t>Lopez, Miguel</t>
  </si>
  <si>
    <t>933 Callahan Drive</t>
  </si>
  <si>
    <t>Bremerton</t>
  </si>
  <si>
    <t>98310</t>
  </si>
  <si>
    <t>Sonia</t>
  </si>
  <si>
    <t>Martin Solis</t>
  </si>
  <si>
    <t>sososonia@aol.com</t>
  </si>
  <si>
    <t>3237919504</t>
  </si>
  <si>
    <t>Juan Solis</t>
  </si>
  <si>
    <t>323-818-2712</t>
  </si>
  <si>
    <t>Martin Solis, Sonia</t>
  </si>
  <si>
    <t>465 S Downey Rd</t>
  </si>
  <si>
    <t>Los Angeles</t>
  </si>
  <si>
    <t>90063</t>
  </si>
  <si>
    <t>TYLER</t>
  </si>
  <si>
    <t>Mathers</t>
  </si>
  <si>
    <t>TMATHERS08@HOTMAIL.COM</t>
  </si>
  <si>
    <t>4025601360</t>
  </si>
  <si>
    <t>Cindy Mathers</t>
  </si>
  <si>
    <t>402-560-2871</t>
  </si>
  <si>
    <t>Mathers, TYLER</t>
  </si>
  <si>
    <t>4502 Baldwin Ave</t>
  </si>
  <si>
    <t>LINCOLN</t>
  </si>
  <si>
    <t>68504</t>
  </si>
  <si>
    <t>26-35</t>
  </si>
  <si>
    <t>Karla</t>
  </si>
  <si>
    <t>Medina</t>
  </si>
  <si>
    <t>KMEDINA@NEA.ORG</t>
  </si>
  <si>
    <t>NEA</t>
  </si>
  <si>
    <t>7712197785</t>
  </si>
  <si>
    <t>Karla Medina</t>
  </si>
  <si>
    <t>771-219-7785</t>
  </si>
  <si>
    <t>Medina, Karla</t>
  </si>
  <si>
    <t>1201 16th Street NW, Suite 310</t>
  </si>
  <si>
    <t>District of Columbia</t>
  </si>
  <si>
    <t>DC</t>
  </si>
  <si>
    <t>20036</t>
  </si>
  <si>
    <t>Veteran (40+ years)</t>
  </si>
  <si>
    <t>C Scott</t>
  </si>
  <si>
    <t>Miller</t>
  </si>
  <si>
    <t>csmiller@pacbell.net</t>
  </si>
  <si>
    <t>None</t>
  </si>
  <si>
    <t>7142246364</t>
  </si>
  <si>
    <t>Eric Dills</t>
  </si>
  <si>
    <t>714-224-6365</t>
  </si>
  <si>
    <t>Miller, C Scott</t>
  </si>
  <si>
    <t>17073 Mt Lomina Court</t>
  </si>
  <si>
    <t>Fountain Valley</t>
  </si>
  <si>
    <t>92708</t>
  </si>
  <si>
    <t>Shane</t>
  </si>
  <si>
    <t>Moore</t>
  </si>
  <si>
    <t>smoore.edu@gmail.com</t>
  </si>
  <si>
    <t>No Fish</t>
  </si>
  <si>
    <t>6158641982</t>
  </si>
  <si>
    <t>Manual Torres</t>
  </si>
  <si>
    <t>615-574-5608</t>
  </si>
  <si>
    <t>Moore, Shane</t>
  </si>
  <si>
    <t>1120 Litton Ave Apt 520_x000D_
APT 520</t>
  </si>
  <si>
    <t>1120 Litton Ave Apt 520</t>
  </si>
  <si>
    <t>Nashville</t>
  </si>
  <si>
    <t>37216</t>
  </si>
  <si>
    <t>Cathy</t>
  </si>
  <si>
    <t>Murray</t>
  </si>
  <si>
    <t>cmurray@mea.org</t>
  </si>
  <si>
    <t>Check in</t>
  </si>
  <si>
    <t>Ceftin (medication-should not be an issue)Vegetarian</t>
  </si>
  <si>
    <t>8102470075</t>
  </si>
  <si>
    <t>Alina Murray</t>
  </si>
  <si>
    <t>810-300-6401</t>
  </si>
  <si>
    <t>Murray, Cathy</t>
  </si>
  <si>
    <t>3107 Mount Vernon Rd.</t>
  </si>
  <si>
    <t>Port Huron</t>
  </si>
  <si>
    <t>48060</t>
  </si>
  <si>
    <t>Aashinee</t>
  </si>
  <si>
    <t>Narine</t>
  </si>
  <si>
    <t>ash.narine08@gmail.com</t>
  </si>
  <si>
    <t>NON-Affiliate</t>
  </si>
  <si>
    <t>He/They</t>
  </si>
  <si>
    <t>Aspiring Educator (Student)</t>
  </si>
  <si>
    <t>9084768082</t>
  </si>
  <si>
    <t>Dhanwanti Surujnauth</t>
  </si>
  <si>
    <t>908-476-8082</t>
  </si>
  <si>
    <t>Narine, Aashinee</t>
  </si>
  <si>
    <t>43 Pfeiffer Pl</t>
  </si>
  <si>
    <t>Somerset</t>
  </si>
  <si>
    <t>08873</t>
  </si>
  <si>
    <t>Agender</t>
  </si>
  <si>
    <t>Pre-service (Aspiring Educator)</t>
  </si>
  <si>
    <t>Emilly</t>
  </si>
  <si>
    <t>Osterling</t>
  </si>
  <si>
    <t>osterlinge@yahoo.com</t>
  </si>
  <si>
    <t>North Carolina Association of Educators</t>
  </si>
  <si>
    <t>Lakota Education Association</t>
  </si>
  <si>
    <t>5132533462</t>
  </si>
  <si>
    <t>Melissa Rigney</t>
  </si>
  <si>
    <t>984-344-4075</t>
  </si>
  <si>
    <t>Osterling, Emilly</t>
  </si>
  <si>
    <t>1406 Vandora Springs Rd</t>
  </si>
  <si>
    <t>Garner</t>
  </si>
  <si>
    <t>North Carolina</t>
  </si>
  <si>
    <t>27529</t>
  </si>
  <si>
    <t>Paula</t>
  </si>
  <si>
    <t>Pendergrass</t>
  </si>
  <si>
    <t>paula.pendergrass@mnea.com</t>
  </si>
  <si>
    <t>A room with double beds.</t>
  </si>
  <si>
    <t>Metropolitan Nashville Education Association</t>
  </si>
  <si>
    <t>Paula Pendergrass</t>
  </si>
  <si>
    <t>615-604-6544</t>
  </si>
  <si>
    <t>Kelvin Pendergrass</t>
  </si>
  <si>
    <t>615-496-4966</t>
  </si>
  <si>
    <t>Pendergrass, Paula</t>
  </si>
  <si>
    <t>7133 Holt Run Drive</t>
  </si>
  <si>
    <t>37211</t>
  </si>
  <si>
    <t>Ross</t>
  </si>
  <si>
    <t>Pickel</t>
  </si>
  <si>
    <t>rossjames000@gmail.com</t>
  </si>
  <si>
    <t>4026015660</t>
  </si>
  <si>
    <t>Cindy Pickel</t>
  </si>
  <si>
    <t>402-540-3260</t>
  </si>
  <si>
    <t>Pickel, Ross</t>
  </si>
  <si>
    <t>2701 N 70th St_x000D_
Apt B31</t>
  </si>
  <si>
    <t>2701 N 70th St</t>
  </si>
  <si>
    <t>68507</t>
  </si>
  <si>
    <t>Margaret</t>
  </si>
  <si>
    <t>Rohde</t>
  </si>
  <si>
    <t>librarymaggi@gmail.com</t>
  </si>
  <si>
    <t>They/Them</t>
  </si>
  <si>
    <t>9194913172</t>
  </si>
  <si>
    <t>Tom Idzikowski</t>
  </si>
  <si>
    <t>517-712-3934</t>
  </si>
  <si>
    <t>Rohde, Margaret</t>
  </si>
  <si>
    <t>560 Little Lake Drive #6</t>
  </si>
  <si>
    <t>Ann Arbor</t>
  </si>
  <si>
    <t>48103</t>
  </si>
  <si>
    <t>Non-Binary</t>
  </si>
  <si>
    <t>Brett</t>
  </si>
  <si>
    <t>Rydalch</t>
  </si>
  <si>
    <t>rydalchb@gmail.com</t>
  </si>
  <si>
    <t>Soy allergy</t>
  </si>
  <si>
    <t>4358490081</t>
  </si>
  <si>
    <t>Tyler Banks</t>
  </si>
  <si>
    <t>801-656-8077</t>
  </si>
  <si>
    <t>Rydalch, Brett</t>
  </si>
  <si>
    <t>19 W Tytus Drive</t>
  </si>
  <si>
    <t>Utah</t>
  </si>
  <si>
    <t>84107</t>
  </si>
  <si>
    <t>Stacy</t>
  </si>
  <si>
    <t>Schmidt</t>
  </si>
  <si>
    <t>schmidt.se77@gmail.com</t>
  </si>
  <si>
    <t>Iowa State Education Association</t>
  </si>
  <si>
    <t>I may change my checkout to 3/1, but without knowing the location, I don't know flight availability.</t>
  </si>
  <si>
    <t>Des Moines Education Association</t>
  </si>
  <si>
    <t>+1 319-325-4562</t>
  </si>
  <si>
    <t>Judy Schmidt</t>
  </si>
  <si>
    <t>563-357-3856</t>
  </si>
  <si>
    <t>Schmidt, Stacy</t>
  </si>
  <si>
    <t>24188 37th St</t>
  </si>
  <si>
    <t>Des Moines</t>
  </si>
  <si>
    <t>Iowa</t>
  </si>
  <si>
    <t>IA</t>
  </si>
  <si>
    <t>50310</t>
  </si>
  <si>
    <t>Gender Fluid</t>
  </si>
  <si>
    <t>Salina</t>
  </si>
  <si>
    <t>Serricchio-Joiner</t>
  </si>
  <si>
    <t>sjoiner@cta.org</t>
  </si>
  <si>
    <t>9514883148</t>
  </si>
  <si>
    <t>Maru Serricchio-Joiner</t>
  </si>
  <si>
    <t>661-993-7263</t>
  </si>
  <si>
    <t>Serricchio-Joiner, Salina</t>
  </si>
  <si>
    <t>1921 Senasac Avenue</t>
  </si>
  <si>
    <t>Long Beach</t>
  </si>
  <si>
    <t>CA - California</t>
  </si>
  <si>
    <t>90815</t>
  </si>
  <si>
    <t>Multiracial</t>
  </si>
  <si>
    <t>Dan</t>
  </si>
  <si>
    <t>Slagter</t>
  </si>
  <si>
    <t>slagtdan@yahoo.com</t>
  </si>
  <si>
    <t>Visual</t>
  </si>
  <si>
    <t>6165169557</t>
  </si>
  <si>
    <t>Sean Stellow</t>
  </si>
  <si>
    <t>616-916-7975</t>
  </si>
  <si>
    <t>Slagter, Dan</t>
  </si>
  <si>
    <t>1900 RW Berends Dr SW_x000D_
Apt 5</t>
  </si>
  <si>
    <t>1900 RW Berends Dr SW</t>
  </si>
  <si>
    <t>Wyoming</t>
  </si>
  <si>
    <t>49519</t>
  </si>
  <si>
    <t>Paul</t>
  </si>
  <si>
    <t>Tschida</t>
  </si>
  <si>
    <t>paul.tschida@hotmail.com</t>
  </si>
  <si>
    <t>9496569288</t>
  </si>
  <si>
    <t>Claire Tschida</t>
  </si>
  <si>
    <t>831-313-7302</t>
  </si>
  <si>
    <t>Tschida, Paul</t>
  </si>
  <si>
    <t>1951 E Dyer Road_x000D_
Unit 275</t>
  </si>
  <si>
    <t>1951 E Dyer Road</t>
  </si>
  <si>
    <t>Santa Ana</t>
  </si>
  <si>
    <t>92705</t>
  </si>
  <si>
    <t>Daria</t>
  </si>
  <si>
    <t>Turner</t>
  </si>
  <si>
    <t>kceapresidentturner@gmail.com</t>
  </si>
  <si>
    <t>Allergic to avocado, watermelon, cantelope, and honeydew</t>
  </si>
  <si>
    <t>Knox County Education Association</t>
  </si>
  <si>
    <t>Daria Turner---we do not provide W9s</t>
  </si>
  <si>
    <t>8659360418</t>
  </si>
  <si>
    <t>Deja Griffin</t>
  </si>
  <si>
    <t>865-242-0388</t>
  </si>
  <si>
    <t>Turner, Daria</t>
  </si>
  <si>
    <t>4413 Sullivan Rd</t>
  </si>
  <si>
    <t>Knoxville</t>
  </si>
  <si>
    <t>37921</t>
  </si>
  <si>
    <t>Dottie</t>
  </si>
  <si>
    <t>Vea</t>
  </si>
  <si>
    <t>dottievea@gmail.com</t>
  </si>
  <si>
    <t>6318369291</t>
  </si>
  <si>
    <t>Lindsey Tausinga</t>
  </si>
  <si>
    <t>801-349-9741</t>
  </si>
  <si>
    <t>Vea, Dottie</t>
  </si>
  <si>
    <t>10931 S Porcini Dr</t>
  </si>
  <si>
    <t>South Jordan</t>
  </si>
  <si>
    <t>84009</t>
  </si>
  <si>
    <t>Lesbian, Queer</t>
  </si>
  <si>
    <t>Susan</t>
  </si>
  <si>
    <t>Waldron</t>
  </si>
  <si>
    <t>susanmmwaldron@gmail.com</t>
  </si>
  <si>
    <t>Asthma</t>
  </si>
  <si>
    <t>7324270433</t>
  </si>
  <si>
    <t>Tiffany Breese</t>
  </si>
  <si>
    <t>732-439-9966</t>
  </si>
  <si>
    <t>Waldron, Susan</t>
  </si>
  <si>
    <t>1959 South Broad St_x000D_
Unit 1</t>
  </si>
  <si>
    <t>1959 South Broad St</t>
  </si>
  <si>
    <t>08610</t>
  </si>
  <si>
    <t>Ben</t>
  </si>
  <si>
    <t>West</t>
  </si>
  <si>
    <t>Bwest@cta.org</t>
  </si>
  <si>
    <t>8058266884</t>
  </si>
  <si>
    <t>John Douglas</t>
  </si>
  <si>
    <t>562-304-8643</t>
  </si>
  <si>
    <t>West, Ben</t>
  </si>
  <si>
    <t>2438 Aztec Ave</t>
  </si>
  <si>
    <t>Ventura</t>
  </si>
  <si>
    <t>93001</t>
  </si>
  <si>
    <t>Madeline</t>
  </si>
  <si>
    <t>Wood</t>
  </si>
  <si>
    <t>Madelinewoodwind@gmail.com</t>
  </si>
  <si>
    <t>I prefer a low floor if possible.</t>
  </si>
  <si>
    <t>8478096025</t>
  </si>
  <si>
    <t>Morgan Shaw</t>
  </si>
  <si>
    <t>309-368-6861</t>
  </si>
  <si>
    <t>Wood, Madeline</t>
  </si>
  <si>
    <t>964 N Kellogg Street</t>
  </si>
  <si>
    <t>Galesburg</t>
  </si>
  <si>
    <t>Illinois</t>
  </si>
  <si>
    <t>61401</t>
  </si>
  <si>
    <t>Lee</t>
  </si>
  <si>
    <t>Wygand</t>
  </si>
  <si>
    <t>lwygand@gmail.com</t>
  </si>
  <si>
    <t>Will personally pay for extra night hotel</t>
  </si>
  <si>
    <t>Mobility, hearing</t>
  </si>
  <si>
    <t>9513124469</t>
  </si>
  <si>
    <t>Jenner Pickens</t>
  </si>
  <si>
    <t>951-961-4515</t>
  </si>
  <si>
    <t>Wygand, Lee</t>
  </si>
  <si>
    <t>21100 State St Spc 21_x000D_
SPC 21</t>
  </si>
  <si>
    <t>21100 State St Spc 21</t>
  </si>
  <si>
    <t>San Jacinto</t>
  </si>
  <si>
    <t>92583</t>
  </si>
  <si>
    <t>Deanna</t>
  </si>
  <si>
    <t>Youngren</t>
  </si>
  <si>
    <t>deanna.youngren.teacher@gmail.com</t>
  </si>
  <si>
    <t>Please refer to my ADA info about not being able to share a room.</t>
  </si>
  <si>
    <t>I do not eat sea food</t>
  </si>
  <si>
    <t>Other: As an accomodation for my breathing issues (tracheal stenosis) WEA &amp; my local do not make me share a hotel room (not forcing someone to deal with my breathing noises and medication-resistant, clinical insomnia issues either.</t>
  </si>
  <si>
    <t>4257289220</t>
  </si>
  <si>
    <t>Donovan Worrell</t>
  </si>
  <si>
    <t>907-301-7302</t>
  </si>
  <si>
    <t>Youngren, Deanna</t>
  </si>
  <si>
    <t>21423 SE 299th Way</t>
  </si>
  <si>
    <t>98042</t>
  </si>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</sst>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x14ac:knownFonts="1">
    <font>
      <sz val="10"/>
      <color theme="1"/>
      <name val="Arial"/>
      <family val="2"/>
    </font>
    <font>
      <b/>
      <sz val="13"/>
      <color theme="1"/>
      <name val="Calibri"/>
      <family val="2"/>
    </font>
    <font>
      <sz val="12"/>
      <color theme="1"/>
      <name val="Calibri"/>
      <family val="2"/>
    </font>
    <font>
      <u/>
      <sz val="12"/>
      <color rgb="FF0000FF"/>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2">
    <xf numFmtId="0" fontId="0" fillId="0" borderId="0" xfId="0"/>
    <xf numFmtId="0" fontId="0" fillId="0" borderId="0" xfId="0" applyAlignment="1">
      <alignment horizontal="left" vertical="top"/>
    </xf>
    <xf numFmtId="22" fontId="2" fillId="0" borderId="0" xfId="0" applyNumberFormat="1" applyFont="1" applyAlignment="1">
      <alignment horizontal="left" vertical="top"/>
    </xf>
    <xf numFmtId="14" fontId="2" fillId="0" borderId="0" xfId="0" applyNumberFormat="1" applyFont="1" applyAlignment="1">
      <alignment horizontal="left" vertical="top"/>
    </xf>
    <xf numFmtId="22" fontId="2" fillId="2" borderId="0" xfId="0" applyNumberFormat="1" applyFont="1" applyFill="1" applyAlignment="1">
      <alignment horizontal="left" vertical="top"/>
    </xf>
    <xf numFmtId="14" fontId="2" fillId="2" borderId="0" xfId="0" applyNumberFormat="1" applyFont="1" applyFill="1" applyAlignment="1">
      <alignment horizontal="left" vertical="top"/>
    </xf>
    <xf numFmtId="0" fontId="1" fillId="0" borderId="1" xfId="0" applyFont="1" applyBorder="1" applyAlignment="1">
      <alignment horizontal="left" vertical="top"/>
    </xf>
    <xf numFmtId="49" fontId="2" fillId="0" borderId="0" xfId="0" applyNumberFormat="1" applyFont="1" applyAlignment="1">
      <alignment horizontal="left" vertical="top"/>
    </xf>
    <xf numFmtId="49" fontId="3" fillId="0" borderId="0" xfId="0" applyNumberFormat="1" applyFont="1" applyAlignment="1">
      <alignment horizontal="left" vertical="top"/>
    </xf>
    <xf numFmtId="49" fontId="2" fillId="2" borderId="0" xfId="0" applyNumberFormat="1" applyFont="1" applyFill="1" applyAlignment="1">
      <alignment horizontal="left" vertical="top"/>
    </xf>
    <xf numFmtId="49" fontId="3" fillId="2" borderId="0" xfId="0" applyNumberFormat="1" applyFont="1" applyFill="1" applyAlignment="1">
      <alignment horizontal="left" vertical="top"/>
    </xf>
    <xf numFmtId="49" fontId="2" fillId="0" borderId="0" xfId="0" quotePrefix="1" applyNumberFormat="1" applyFont="1" applyAlignment="1">
      <alignment horizontal="left" vertical="top"/>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54" totalsRowShown="0" headerRowDxfId="1" dataDxfId="0">
  <autoFilter ref="A1:AL54" xr:uid="{00000000-0009-0000-0100-000001000000}"/>
  <tableColumns count="38">
    <tableColumn id="1" xr3:uid="{00000000-0010-0000-0000-000001000000}" name="Last Registration Date (GMT-05:00) Eastern [US &amp; Canada]" dataDxfId="39"/>
    <tableColumn id="2" xr3:uid="{00000000-0010-0000-0000-000002000000}" name="First Name" dataDxfId="38"/>
    <tableColumn id="3" xr3:uid="{00000000-0010-0000-0000-000003000000}" name="Last Name" dataDxfId="37"/>
    <tableColumn id="4" xr3:uid="{00000000-0010-0000-0000-000004000000}" name="Email Address" dataDxfId="36"/>
    <tableColumn id="5" xr3:uid="{00000000-0010-0000-0000-000005000000}" name="NEA Affiliate" dataDxfId="35"/>
    <tableColumn id="6" xr3:uid="{00000000-0010-0000-0000-000006000000}" name="Gender Pronouns - Do Not Use" dataDxfId="34"/>
    <tableColumn id="7" xr3:uid="{00000000-0010-0000-0000-000007000000}" name="Registration Type" dataDxfId="33"/>
    <tableColumn id="8" xr3:uid="{00000000-0010-0000-0000-000008000000}" name="Do you need a hotel room?" dataDxfId="32"/>
    <tableColumn id="9" xr3:uid="{00000000-0010-0000-0000-000009000000}" name="Check-In Date" dataDxfId="31"/>
    <tableColumn id="10" xr3:uid="{00000000-0010-0000-0000-00000A000000}" name="Check-Out Date" dataDxfId="30"/>
    <tableColumn id="11" xr3:uid="{00000000-0010-0000-0000-00000B000000}" name="Hotel Comments:" dataDxfId="29"/>
    <tableColumn id="12" xr3:uid="{00000000-0010-0000-0000-00000C000000}" name="Dietary Restrictions/Allergies " dataDxfId="28"/>
    <tableColumn id="13" xr3:uid="{00000000-0010-0000-0000-00000D000000}" name="Pursuant to the Americans with Disabilities Act, do you require specific aids or services?" dataDxfId="27"/>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6"/>
    <tableColumn id="15" xr3:uid="{00000000-0010-0000-0000-00000F000000}" name="Full employer name (local association or UniServ Council no abbreviations):" dataDxfId="25"/>
    <tableColumn id="16" xr3:uid="{00000000-0010-0000-0000-000010000000}" name="Employer contact first and last name (person to contact if we need a W9):" dataDxfId="24"/>
    <tableColumn id="17" xr3:uid="{00000000-0010-0000-0000-000011000000}" name="Employer contact email address (email to contact if we need a W9):" dataDxfId="23"/>
    <tableColumn id="18" xr3:uid="{00000000-0010-0000-0000-000012000000}" name="Local Association (Not Listed)" dataDxfId="22"/>
    <tableColumn id="19" xr3:uid="{00000000-0010-0000-0000-000013000000}" name="Mobile Phone Number" dataDxfId="21"/>
    <tableColumn id="20" xr3:uid="{00000000-0010-0000-0000-000014000000}" name="Emergency Contact Name" dataDxfId="20"/>
    <tableColumn id="21" xr3:uid="{00000000-0010-0000-0000-000015000000}" name="Emergency Contact Cell Phone" dataDxfId="19"/>
    <tableColumn id="22" xr3:uid="{00000000-0010-0000-0000-000016000000}" name="Full Name" dataDxfId="18"/>
    <tableColumn id="23" xr3:uid="{00000000-0010-0000-0000-000017000000}" name="Home Address" dataDxfId="17"/>
    <tableColumn id="24" xr3:uid="{00000000-0010-0000-0000-000018000000}" name="Home Address 1" dataDxfId="16"/>
    <tableColumn id="25" xr3:uid="{00000000-0010-0000-0000-000019000000}" name="Home City" dataDxfId="15"/>
    <tableColumn id="26" xr3:uid="{00000000-0010-0000-0000-00001A000000}" name="Home State/Province" dataDxfId="14"/>
    <tableColumn id="27" xr3:uid="{00000000-0010-0000-0000-00001B000000}" name="Home State/Province Code" dataDxfId="13"/>
    <tableColumn id="28" xr3:uid="{00000000-0010-0000-0000-00001C000000}" name="Home ZIP/Postal Code" dataDxfId="12"/>
    <tableColumn id="29" xr3:uid="{00000000-0010-0000-0000-00001D000000}" name="What is your Race/Ethnicity?" dataDxfId="11"/>
    <tableColumn id="30" xr3:uid="{00000000-0010-0000-0000-00001E000000}" name="What is your sexual orientation?" dataDxfId="10"/>
    <tableColumn id="31" xr3:uid="{00000000-0010-0000-0000-00001F000000}" name="Please select your gender identity" dataDxfId="9"/>
    <tableColumn id="32" xr3:uid="{00000000-0010-0000-0000-000020000000}" name="What is your age range?" dataDxfId="8"/>
    <tableColumn id="33" xr3:uid="{00000000-0010-0000-0000-000021000000}" name="What is your career experience?" dataDxfId="7"/>
    <tableColumn id="34" xr3:uid="{00000000-0010-0000-0000-000022000000}" name="Invitee Status" dataDxfId="6"/>
    <tableColumn id="35" xr3:uid="{00000000-0010-0000-0000-000023000000}" name="Do you have dietary restrictions?" dataDxfId="5"/>
    <tableColumn id="36" xr3:uid="{00000000-0010-0000-0000-000024000000}" name="Pursuant to the ADA do you require specific aids?" dataDxfId="4"/>
    <tableColumn id="37" xr3:uid="{00000000-0010-0000-0000-000025000000}" name="Last Modified By" dataDxfId="3"/>
    <tableColumn id="38" xr3:uid="{00000000-0010-0000-0000-000026000000}" name="Registration Last Mod. Date (GMT-05:00) Eastern [US &amp; Canada]"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f3cec5c-93fa-40fd-8742-69da08ffd13a&amp;inviteestub=ee723b1b-0674-4241-83a7-085d46131739" TargetMode="External"/><Relationship Id="rId18" Type="http://schemas.openxmlformats.org/officeDocument/2006/relationships/hyperlink" Target="https://app.cvent.com/subscribers/events2/Invitee/InviteeDetails?evtstub=af3cec5c-93fa-40fd-8742-69da08ffd13a&amp;inviteestub=d6d93d26-9e62-417b-8418-4a0d65527cf7" TargetMode="External"/><Relationship Id="rId26" Type="http://schemas.openxmlformats.org/officeDocument/2006/relationships/hyperlink" Target="https://app.cvent.com/subscribers/events2/Invitee/InviteeDetails?evtstub=af3cec5c-93fa-40fd-8742-69da08ffd13a&amp;inviteestub=6466572c-57fe-4e97-ad31-a216c9448bb3" TargetMode="External"/><Relationship Id="rId39" Type="http://schemas.openxmlformats.org/officeDocument/2006/relationships/hyperlink" Target="https://app.cvent.com/subscribers/events2/Invitee/InviteeDetails?evtstub=af3cec5c-93fa-40fd-8742-69da08ffd13a&amp;inviteestub=af3ff045-8659-4ae0-909b-8bd0f4e9bde9" TargetMode="External"/><Relationship Id="rId21" Type="http://schemas.openxmlformats.org/officeDocument/2006/relationships/hyperlink" Target="https://app.cvent.com/subscribers/events2/Invitee/InviteeDetails?evtstub=af3cec5c-93fa-40fd-8742-69da08ffd13a&amp;inviteestub=f7f48548-c25d-4f42-af06-f2b6e1d80293" TargetMode="External"/><Relationship Id="rId34" Type="http://schemas.openxmlformats.org/officeDocument/2006/relationships/hyperlink" Target="https://app.cvent.com/subscribers/events2/Invitee/InviteeDetails?evtstub=af3cec5c-93fa-40fd-8742-69da08ffd13a&amp;inviteestub=4421516f-82e0-4918-9db9-412f3f864f3b" TargetMode="External"/><Relationship Id="rId42" Type="http://schemas.openxmlformats.org/officeDocument/2006/relationships/hyperlink" Target="https://app.cvent.com/subscribers/events2/Invitee/InviteeDetails?evtstub=af3cec5c-93fa-40fd-8742-69da08ffd13a&amp;inviteestub=5746288a-4b19-462a-ae28-3cd00c2d7325" TargetMode="External"/><Relationship Id="rId47" Type="http://schemas.openxmlformats.org/officeDocument/2006/relationships/hyperlink" Target="https://app.cvent.com/subscribers/events2/Invitee/InviteeDetails?evtstub=af3cec5c-93fa-40fd-8742-69da08ffd13a&amp;inviteestub=3ad0964a-2451-4dbd-b3b7-dbe3052450df" TargetMode="External"/><Relationship Id="rId50" Type="http://schemas.openxmlformats.org/officeDocument/2006/relationships/hyperlink" Target="https://app.cvent.com/subscribers/events2/Invitee/InviteeDetails?evtstub=af3cec5c-93fa-40fd-8742-69da08ffd13a&amp;inviteestub=f3c5786a-14be-492d-a776-265d5fcadb5b" TargetMode="External"/><Relationship Id="rId7" Type="http://schemas.openxmlformats.org/officeDocument/2006/relationships/hyperlink" Target="https://app.cvent.com/subscribers/events2/Invitee/InviteeDetails?evtstub=af3cec5c-93fa-40fd-8742-69da08ffd13a&amp;inviteestub=2daa8fe8-f84a-4569-bd38-3904d9a59e4f" TargetMode="External"/><Relationship Id="rId2" Type="http://schemas.openxmlformats.org/officeDocument/2006/relationships/hyperlink" Target="https://app.cvent.com/subscribers/events2/Invitee/InviteeDetails?evtstub=af3cec5c-93fa-40fd-8742-69da08ffd13a&amp;inviteestub=d7f86621-3b2a-43b6-b197-b710b6748c63" TargetMode="External"/><Relationship Id="rId16" Type="http://schemas.openxmlformats.org/officeDocument/2006/relationships/hyperlink" Target="https://app.cvent.com/subscribers/events2/Invitee/InviteeDetails?evtstub=af3cec5c-93fa-40fd-8742-69da08ffd13a&amp;inviteestub=6323fc49-7183-4eb2-ac76-3a4b352d96ac" TargetMode="External"/><Relationship Id="rId29" Type="http://schemas.openxmlformats.org/officeDocument/2006/relationships/hyperlink" Target="https://app.cvent.com/subscribers/events2/Invitee/InviteeDetails?evtstub=af3cec5c-93fa-40fd-8742-69da08ffd13a&amp;inviteestub=3c175530-9d86-41ea-8f68-1d26c23993ca" TargetMode="External"/><Relationship Id="rId11" Type="http://schemas.openxmlformats.org/officeDocument/2006/relationships/hyperlink" Target="https://app.cvent.com/subscribers/events2/Invitee/InviteeDetails?evtstub=af3cec5c-93fa-40fd-8742-69da08ffd13a&amp;inviteestub=50841983-e77c-4e10-86ff-cf5e413e2f56" TargetMode="External"/><Relationship Id="rId24" Type="http://schemas.openxmlformats.org/officeDocument/2006/relationships/hyperlink" Target="https://app.cvent.com/subscribers/events2/Invitee/InviteeDetails?evtstub=af3cec5c-93fa-40fd-8742-69da08ffd13a&amp;inviteestub=8241b2b4-d406-49a7-b82b-5a9c7e1c6ecd" TargetMode="External"/><Relationship Id="rId32" Type="http://schemas.openxmlformats.org/officeDocument/2006/relationships/hyperlink" Target="https://app.cvent.com/subscribers/events2/Invitee/InviteeDetails?evtstub=af3cec5c-93fa-40fd-8742-69da08ffd13a&amp;inviteestub=bee5b6cc-9fcf-4035-a006-615396e7202c" TargetMode="External"/><Relationship Id="rId37" Type="http://schemas.openxmlformats.org/officeDocument/2006/relationships/hyperlink" Target="https://app.cvent.com/subscribers/events2/Invitee/InviteeDetails?evtstub=af3cec5c-93fa-40fd-8742-69da08ffd13a&amp;inviteestub=bd17f5bf-9fcd-476c-8b0b-ddc4d365c619" TargetMode="External"/><Relationship Id="rId40" Type="http://schemas.openxmlformats.org/officeDocument/2006/relationships/hyperlink" Target="https://app.cvent.com/subscribers/events2/Invitee/InviteeDetails?evtstub=af3cec5c-93fa-40fd-8742-69da08ffd13a&amp;inviteestub=00357a2b-069f-47fc-84b6-a54ffc4f9179" TargetMode="External"/><Relationship Id="rId45" Type="http://schemas.openxmlformats.org/officeDocument/2006/relationships/hyperlink" Target="https://app.cvent.com/subscribers/events2/Invitee/InviteeDetails?evtstub=af3cec5c-93fa-40fd-8742-69da08ffd13a&amp;inviteestub=968693f6-8b4e-4e7a-91c7-a2105adffe1a" TargetMode="External"/><Relationship Id="rId53" Type="http://schemas.openxmlformats.org/officeDocument/2006/relationships/hyperlink" Target="https://app.cvent.com/subscribers/events2/Invitee/InviteeDetails?evtstub=af3cec5c-93fa-40fd-8742-69da08ffd13a&amp;inviteestub=811d088a-4828-4070-928e-46a67554795c" TargetMode="External"/><Relationship Id="rId5" Type="http://schemas.openxmlformats.org/officeDocument/2006/relationships/hyperlink" Target="https://app.cvent.com/subscribers/events2/Invitee/InviteeDetails?evtstub=af3cec5c-93fa-40fd-8742-69da08ffd13a&amp;inviteestub=3a78768e-80ca-4752-9eb9-92b9ffced0e1" TargetMode="External"/><Relationship Id="rId10" Type="http://schemas.openxmlformats.org/officeDocument/2006/relationships/hyperlink" Target="https://app.cvent.com/subscribers/events2/Invitee/InviteeDetails?evtstub=af3cec5c-93fa-40fd-8742-69da08ffd13a&amp;inviteestub=d3d7adc9-866b-45ed-81f2-151a9166ac20" TargetMode="External"/><Relationship Id="rId19" Type="http://schemas.openxmlformats.org/officeDocument/2006/relationships/hyperlink" Target="https://app.cvent.com/subscribers/events2/Invitee/InviteeDetails?evtstub=af3cec5c-93fa-40fd-8742-69da08ffd13a&amp;inviteestub=51402498-93aa-474a-b7e3-571882b3f771" TargetMode="External"/><Relationship Id="rId31" Type="http://schemas.openxmlformats.org/officeDocument/2006/relationships/hyperlink" Target="https://app.cvent.com/subscribers/events2/Invitee/InviteeDetails?evtstub=af3cec5c-93fa-40fd-8742-69da08ffd13a&amp;inviteestub=1e13e37f-fd22-4653-8ec4-9ce4fe93bdf1" TargetMode="External"/><Relationship Id="rId44" Type="http://schemas.openxmlformats.org/officeDocument/2006/relationships/hyperlink" Target="https://app.cvent.com/subscribers/events2/Invitee/InviteeDetails?evtstub=af3cec5c-93fa-40fd-8742-69da08ffd13a&amp;inviteestub=34c691f1-2f76-4c39-955f-be72d5565b29" TargetMode="External"/><Relationship Id="rId52" Type="http://schemas.openxmlformats.org/officeDocument/2006/relationships/hyperlink" Target="https://app.cvent.com/subscribers/events2/Invitee/InviteeDetails?evtstub=af3cec5c-93fa-40fd-8742-69da08ffd13a&amp;inviteestub=23c642b4-8b14-46b2-9a60-e774cf8d2c88" TargetMode="External"/><Relationship Id="rId4" Type="http://schemas.openxmlformats.org/officeDocument/2006/relationships/hyperlink" Target="https://app.cvent.com/subscribers/events2/Invitee/InviteeDetails?evtstub=af3cec5c-93fa-40fd-8742-69da08ffd13a&amp;inviteestub=adf279a3-8ef3-443d-b1ff-6150a4bb6781" TargetMode="External"/><Relationship Id="rId9" Type="http://schemas.openxmlformats.org/officeDocument/2006/relationships/hyperlink" Target="https://app.cvent.com/subscribers/events2/Invitee/InviteeDetails?evtstub=af3cec5c-93fa-40fd-8742-69da08ffd13a&amp;inviteestub=5b318ae4-0dd5-4c43-aa42-58a3e05d42bf" TargetMode="External"/><Relationship Id="rId14" Type="http://schemas.openxmlformats.org/officeDocument/2006/relationships/hyperlink" Target="https://app.cvent.com/subscribers/events2/Invitee/InviteeDetails?evtstub=af3cec5c-93fa-40fd-8742-69da08ffd13a&amp;inviteestub=80cb6915-d5c0-40f4-b76c-1da0804ec497" TargetMode="External"/><Relationship Id="rId22" Type="http://schemas.openxmlformats.org/officeDocument/2006/relationships/hyperlink" Target="https://app.cvent.com/subscribers/events2/Invitee/InviteeDetails?evtstub=af3cec5c-93fa-40fd-8742-69da08ffd13a&amp;inviteestub=a77836c8-459b-4e07-85b7-9316891b50c6" TargetMode="External"/><Relationship Id="rId27" Type="http://schemas.openxmlformats.org/officeDocument/2006/relationships/hyperlink" Target="https://app.cvent.com/subscribers/events2/Invitee/InviteeDetails?evtstub=af3cec5c-93fa-40fd-8742-69da08ffd13a&amp;inviteestub=64fcad49-223c-446c-b02e-7e1dfb9f4bb5" TargetMode="External"/><Relationship Id="rId30" Type="http://schemas.openxmlformats.org/officeDocument/2006/relationships/hyperlink" Target="https://app.cvent.com/subscribers/events2/Invitee/InviteeDetails?evtstub=af3cec5c-93fa-40fd-8742-69da08ffd13a&amp;inviteestub=912ace38-d6b2-4696-ba46-2c65a1e6ce44" TargetMode="External"/><Relationship Id="rId35" Type="http://schemas.openxmlformats.org/officeDocument/2006/relationships/hyperlink" Target="https://app.cvent.com/subscribers/events2/Invitee/InviteeDetails?evtstub=af3cec5c-93fa-40fd-8742-69da08ffd13a&amp;inviteestub=6280962b-903a-46dc-915b-7fefa71c2539" TargetMode="External"/><Relationship Id="rId43" Type="http://schemas.openxmlformats.org/officeDocument/2006/relationships/hyperlink" Target="https://app.cvent.com/subscribers/events2/Invitee/InviteeDetails?evtstub=af3cec5c-93fa-40fd-8742-69da08ffd13a&amp;inviteestub=6332702a-249b-40a2-949d-8db0ee21dcff" TargetMode="External"/><Relationship Id="rId48" Type="http://schemas.openxmlformats.org/officeDocument/2006/relationships/hyperlink" Target="https://app.cvent.com/subscribers/events2/Invitee/InviteeDetails?evtstub=af3cec5c-93fa-40fd-8742-69da08ffd13a&amp;inviteestub=3427fd6c-9cd4-4293-8882-053d2deabca6" TargetMode="External"/><Relationship Id="rId8" Type="http://schemas.openxmlformats.org/officeDocument/2006/relationships/hyperlink" Target="https://app.cvent.com/subscribers/events2/Invitee/InviteeDetails?evtstub=af3cec5c-93fa-40fd-8742-69da08ffd13a&amp;inviteestub=9bac18ef-7b59-4600-9ec2-265677b2c7b5" TargetMode="External"/><Relationship Id="rId51" Type="http://schemas.openxmlformats.org/officeDocument/2006/relationships/hyperlink" Target="https://app.cvent.com/subscribers/events2/Invitee/InviteeDetails?evtstub=af3cec5c-93fa-40fd-8742-69da08ffd13a&amp;inviteestub=17822306-f830-405c-9e92-7b7ff78a19a8" TargetMode="External"/><Relationship Id="rId3" Type="http://schemas.openxmlformats.org/officeDocument/2006/relationships/hyperlink" Target="https://app.cvent.com/subscribers/events2/Invitee/InviteeDetails?evtstub=af3cec5c-93fa-40fd-8742-69da08ffd13a&amp;inviteestub=9f990b5f-0abc-4703-b2b9-f1e8e80dae1e" TargetMode="External"/><Relationship Id="rId12" Type="http://schemas.openxmlformats.org/officeDocument/2006/relationships/hyperlink" Target="https://app.cvent.com/subscribers/events2/Invitee/InviteeDetails?evtstub=af3cec5c-93fa-40fd-8742-69da08ffd13a&amp;inviteestub=50c78f5e-4af0-442e-a1d8-2d35afd308d2" TargetMode="External"/><Relationship Id="rId17" Type="http://schemas.openxmlformats.org/officeDocument/2006/relationships/hyperlink" Target="https://app.cvent.com/subscribers/events2/Invitee/InviteeDetails?evtstub=af3cec5c-93fa-40fd-8742-69da08ffd13a&amp;inviteestub=5284b776-240b-49d7-8bc3-135ff0c07d2e" TargetMode="External"/><Relationship Id="rId25" Type="http://schemas.openxmlformats.org/officeDocument/2006/relationships/hyperlink" Target="https://app.cvent.com/subscribers/events2/Invitee/InviteeDetails?evtstub=af3cec5c-93fa-40fd-8742-69da08ffd13a&amp;inviteestub=00230ee7-9c89-40cc-8976-e44236765cb7" TargetMode="External"/><Relationship Id="rId33" Type="http://schemas.openxmlformats.org/officeDocument/2006/relationships/hyperlink" Target="https://app.cvent.com/subscribers/events2/Invitee/InviteeDetails?evtstub=af3cec5c-93fa-40fd-8742-69da08ffd13a&amp;inviteestub=2ef1c544-5802-409e-a7a4-a0a0b60aec5a" TargetMode="External"/><Relationship Id="rId38" Type="http://schemas.openxmlformats.org/officeDocument/2006/relationships/hyperlink" Target="https://app.cvent.com/subscribers/events2/Invitee/InviteeDetails?evtstub=af3cec5c-93fa-40fd-8742-69da08ffd13a&amp;inviteestub=48a57f6e-3372-450c-87ab-e6d25953a3c2" TargetMode="External"/><Relationship Id="rId46" Type="http://schemas.openxmlformats.org/officeDocument/2006/relationships/hyperlink" Target="https://app.cvent.com/subscribers/events2/Invitee/InviteeDetails?evtstub=af3cec5c-93fa-40fd-8742-69da08ffd13a&amp;inviteestub=f8b3e9d6-b520-4763-a0b7-13b507f6a6ed" TargetMode="External"/><Relationship Id="rId20" Type="http://schemas.openxmlformats.org/officeDocument/2006/relationships/hyperlink" Target="https://app.cvent.com/subscribers/events2/Invitee/InviteeDetails?evtstub=af3cec5c-93fa-40fd-8742-69da08ffd13a&amp;inviteestub=a08e3c89-8972-476b-8ecc-2b2dc6651ace" TargetMode="External"/><Relationship Id="rId41" Type="http://schemas.openxmlformats.org/officeDocument/2006/relationships/hyperlink" Target="https://app.cvent.com/subscribers/events2/Invitee/InviteeDetails?evtstub=af3cec5c-93fa-40fd-8742-69da08ffd13a&amp;inviteestub=bfd41b9e-ccd1-4168-baf7-263dea8ea247" TargetMode="External"/><Relationship Id="rId54" Type="http://schemas.openxmlformats.org/officeDocument/2006/relationships/table" Target="../tables/table1.xml"/><Relationship Id="rId1" Type="http://schemas.openxmlformats.org/officeDocument/2006/relationships/hyperlink" Target="https://app.cvent.com/subscribers/events2/Invitee/InviteeDetails?evtstub=af3cec5c-93fa-40fd-8742-69da08ffd13a&amp;inviteestub=50dcdd16-0b27-4d2c-8b60-2b652c7d4393" TargetMode="External"/><Relationship Id="rId6" Type="http://schemas.openxmlformats.org/officeDocument/2006/relationships/hyperlink" Target="https://app.cvent.com/subscribers/events2/Invitee/InviteeDetails?evtstub=af3cec5c-93fa-40fd-8742-69da08ffd13a&amp;inviteestub=a27f7ef9-1666-4e35-b6ed-d67959004a79" TargetMode="External"/><Relationship Id="rId15" Type="http://schemas.openxmlformats.org/officeDocument/2006/relationships/hyperlink" Target="https://app.cvent.com/subscribers/events2/Invitee/InviteeDetails?evtstub=af3cec5c-93fa-40fd-8742-69da08ffd13a&amp;inviteestub=96822151-1085-45bb-9dcb-c062665cf0d9" TargetMode="External"/><Relationship Id="rId23" Type="http://schemas.openxmlformats.org/officeDocument/2006/relationships/hyperlink" Target="https://app.cvent.com/subscribers/events2/Invitee/InviteeDetails?evtstub=af3cec5c-93fa-40fd-8742-69da08ffd13a&amp;inviteestub=37043387-5ede-476f-aec2-362c221e2350" TargetMode="External"/><Relationship Id="rId28" Type="http://schemas.openxmlformats.org/officeDocument/2006/relationships/hyperlink" Target="https://app.cvent.com/subscribers/events2/Invitee/InviteeDetails?evtstub=af3cec5c-93fa-40fd-8742-69da08ffd13a&amp;inviteestub=0ec35a0d-f7f6-4a82-94ac-b033ce258f7b" TargetMode="External"/><Relationship Id="rId36" Type="http://schemas.openxmlformats.org/officeDocument/2006/relationships/hyperlink" Target="https://app.cvent.com/subscribers/events2/Invitee/InviteeDetails?evtstub=af3cec5c-93fa-40fd-8742-69da08ffd13a&amp;inviteestub=2b61d95a-d640-48b9-96c4-fb8ca3d0b0ca" TargetMode="External"/><Relationship Id="rId49" Type="http://schemas.openxmlformats.org/officeDocument/2006/relationships/hyperlink" Target="https://app.cvent.com/subscribers/events2/Invitee/InviteeDetails?evtstub=af3cec5c-93fa-40fd-8742-69da08ffd13a&amp;inviteestub=e223782c-6e11-4481-b677-c60acd5d34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4"/>
  <sheetViews>
    <sheetView tabSelected="1" workbookViewId="0">
      <selection sqref="A1:XFD1048576"/>
    </sheetView>
  </sheetViews>
  <sheetFormatPr defaultRowHeight="12.5" x14ac:dyDescent="0.25"/>
  <cols>
    <col min="1" max="38" width="27.453125" style="1" customWidth="1"/>
    <col min="39" max="16384" width="8.7265625" style="1"/>
  </cols>
  <sheetData>
    <row r="1" spans="1:38" ht="17" x14ac:dyDescent="0.25">
      <c r="A1" s="6" t="s">
        <v>708</v>
      </c>
      <c r="B1" s="6" t="s">
        <v>709</v>
      </c>
      <c r="C1" s="6" t="s">
        <v>710</v>
      </c>
      <c r="D1" s="6" t="s">
        <v>711</v>
      </c>
      <c r="E1" s="6" t="s">
        <v>712</v>
      </c>
      <c r="F1" s="6" t="s">
        <v>713</v>
      </c>
      <c r="G1" s="6" t="s">
        <v>714</v>
      </c>
      <c r="H1" s="6" t="s">
        <v>715</v>
      </c>
      <c r="I1" s="6" t="s">
        <v>716</v>
      </c>
      <c r="J1" s="6" t="s">
        <v>717</v>
      </c>
      <c r="K1" s="6" t="s">
        <v>718</v>
      </c>
      <c r="L1" s="6" t="s">
        <v>719</v>
      </c>
      <c r="M1" s="6" t="s">
        <v>720</v>
      </c>
      <c r="N1" s="6" t="s">
        <v>721</v>
      </c>
      <c r="O1" s="6" t="s">
        <v>722</v>
      </c>
      <c r="P1" s="6" t="s">
        <v>723</v>
      </c>
      <c r="Q1" s="6" t="s">
        <v>724</v>
      </c>
      <c r="R1" s="6" t="s">
        <v>725</v>
      </c>
      <c r="S1" s="6" t="s">
        <v>726</v>
      </c>
      <c r="T1" s="6" t="s">
        <v>727</v>
      </c>
      <c r="U1" s="6" t="s">
        <v>728</v>
      </c>
      <c r="V1" s="6" t="s">
        <v>729</v>
      </c>
      <c r="W1" s="6" t="s">
        <v>730</v>
      </c>
      <c r="X1" s="6" t="s">
        <v>731</v>
      </c>
      <c r="Y1" s="6" t="s">
        <v>732</v>
      </c>
      <c r="Z1" s="6" t="s">
        <v>733</v>
      </c>
      <c r="AA1" s="6" t="s">
        <v>734</v>
      </c>
      <c r="AB1" s="6" t="s">
        <v>735</v>
      </c>
      <c r="AC1" s="6" t="s">
        <v>736</v>
      </c>
      <c r="AD1" s="6" t="s">
        <v>737</v>
      </c>
      <c r="AE1" s="6" t="s">
        <v>738</v>
      </c>
      <c r="AF1" s="6" t="s">
        <v>739</v>
      </c>
      <c r="AG1" s="6" t="s">
        <v>740</v>
      </c>
      <c r="AH1" s="6" t="s">
        <v>741</v>
      </c>
      <c r="AI1" s="6" t="s">
        <v>742</v>
      </c>
      <c r="AJ1" s="6" t="s">
        <v>743</v>
      </c>
      <c r="AK1" s="6" t="s">
        <v>744</v>
      </c>
      <c r="AL1" s="6" t="s">
        <v>745</v>
      </c>
    </row>
    <row r="2" spans="1:38" ht="15.5" x14ac:dyDescent="0.25">
      <c r="A2" s="2">
        <f>DATE(2026,1,19)+TIME(14,21,25)</f>
        <v>46041.59820601852</v>
      </c>
      <c r="B2" s="7" t="s">
        <v>0</v>
      </c>
      <c r="C2" s="7" t="s">
        <v>1</v>
      </c>
      <c r="D2" s="7" t="s">
        <v>2</v>
      </c>
      <c r="E2" s="7" t="s">
        <v>3</v>
      </c>
      <c r="F2" s="7" t="s">
        <v>4</v>
      </c>
      <c r="G2" s="7" t="s">
        <v>5</v>
      </c>
      <c r="H2" s="7" t="s">
        <v>6</v>
      </c>
      <c r="I2" s="3">
        <f>DATE(2026,2,26)</f>
        <v>46079</v>
      </c>
      <c r="J2" s="3">
        <f t="shared" ref="J2:J8" si="0">DATE(2026,3,1)</f>
        <v>46082</v>
      </c>
      <c r="K2" s="7" t="s">
        <v>7</v>
      </c>
      <c r="L2" s="7" t="s">
        <v>8</v>
      </c>
      <c r="M2" s="7" t="s">
        <v>9</v>
      </c>
      <c r="N2" s="7"/>
      <c r="O2" s="7"/>
      <c r="P2" s="7"/>
      <c r="Q2" s="7"/>
      <c r="R2" s="7"/>
      <c r="S2" s="7" t="s">
        <v>10</v>
      </c>
      <c r="T2" s="7" t="s">
        <v>11</v>
      </c>
      <c r="U2" s="7" t="s">
        <v>12</v>
      </c>
      <c r="V2" s="8" t="s">
        <v>13</v>
      </c>
      <c r="W2" s="7" t="s">
        <v>14</v>
      </c>
      <c r="X2" s="7" t="s">
        <v>15</v>
      </c>
      <c r="Y2" s="7" t="s">
        <v>16</v>
      </c>
      <c r="Z2" s="7" t="s">
        <v>17</v>
      </c>
      <c r="AA2" s="7" t="s">
        <v>18</v>
      </c>
      <c r="AB2" s="7" t="s">
        <v>19</v>
      </c>
      <c r="AC2" s="7" t="s">
        <v>20</v>
      </c>
      <c r="AD2" s="7" t="s">
        <v>21</v>
      </c>
      <c r="AE2" s="7" t="s">
        <v>22</v>
      </c>
      <c r="AF2" s="7" t="s">
        <v>23</v>
      </c>
      <c r="AG2" s="7" t="s">
        <v>24</v>
      </c>
      <c r="AH2" s="7" t="s">
        <v>25</v>
      </c>
      <c r="AI2" s="7"/>
      <c r="AJ2" s="7"/>
      <c r="AK2" s="7" t="s">
        <v>26</v>
      </c>
      <c r="AL2" s="2">
        <f>DATE(2026,1,19)+TIME(14,21,25)</f>
        <v>46041.59820601852</v>
      </c>
    </row>
    <row r="3" spans="1:38" ht="15.5" x14ac:dyDescent="0.25">
      <c r="A3" s="4">
        <f>DATE(2026,1,9)+TIME(21,15,24)</f>
        <v>46031.885694444441</v>
      </c>
      <c r="B3" s="9" t="s">
        <v>27</v>
      </c>
      <c r="C3" s="9" t="s">
        <v>28</v>
      </c>
      <c r="D3" s="9" t="s">
        <v>29</v>
      </c>
      <c r="E3" s="9" t="s">
        <v>30</v>
      </c>
      <c r="F3" s="9" t="s">
        <v>31</v>
      </c>
      <c r="G3" s="9" t="s">
        <v>5</v>
      </c>
      <c r="H3" s="9" t="s">
        <v>6</v>
      </c>
      <c r="I3" s="5">
        <f>DATE(2026,2,26)</f>
        <v>46079</v>
      </c>
      <c r="J3" s="5">
        <f t="shared" si="0"/>
        <v>46082</v>
      </c>
      <c r="K3" s="9"/>
      <c r="L3" s="9"/>
      <c r="M3" s="9" t="s">
        <v>32</v>
      </c>
      <c r="N3" s="9"/>
      <c r="O3" s="9"/>
      <c r="P3" s="9"/>
      <c r="Q3" s="9"/>
      <c r="R3" s="9"/>
      <c r="S3" s="9" t="s">
        <v>33</v>
      </c>
      <c r="T3" s="9" t="s">
        <v>34</v>
      </c>
      <c r="U3" s="9" t="s">
        <v>35</v>
      </c>
      <c r="V3" s="10" t="s">
        <v>36</v>
      </c>
      <c r="W3" s="9" t="s">
        <v>37</v>
      </c>
      <c r="X3" s="9" t="s">
        <v>37</v>
      </c>
      <c r="Y3" s="9" t="s">
        <v>38</v>
      </c>
      <c r="Z3" s="9" t="s">
        <v>39</v>
      </c>
      <c r="AA3" s="9" t="s">
        <v>40</v>
      </c>
      <c r="AB3" s="9" t="s">
        <v>41</v>
      </c>
      <c r="AC3" s="9" t="s">
        <v>20</v>
      </c>
      <c r="AD3" s="9" t="s">
        <v>42</v>
      </c>
      <c r="AE3" s="9" t="s">
        <v>43</v>
      </c>
      <c r="AF3" s="9" t="s">
        <v>23</v>
      </c>
      <c r="AG3" s="9" t="s">
        <v>24</v>
      </c>
      <c r="AH3" s="9" t="s">
        <v>25</v>
      </c>
      <c r="AI3" s="9"/>
      <c r="AJ3" s="9"/>
      <c r="AK3" s="9" t="s">
        <v>26</v>
      </c>
      <c r="AL3" s="4">
        <f>DATE(2026,1,9)+TIME(21,15,24)</f>
        <v>46031.885694444441</v>
      </c>
    </row>
    <row r="4" spans="1:38" ht="15.5" x14ac:dyDescent="0.25">
      <c r="A4" s="2">
        <f>DATE(2025,12,17)+TIME(19,16,43)</f>
        <v>46008.80327546296</v>
      </c>
      <c r="B4" s="7" t="s">
        <v>44</v>
      </c>
      <c r="C4" s="7" t="s">
        <v>45</v>
      </c>
      <c r="D4" s="7" t="s">
        <v>46</v>
      </c>
      <c r="E4" s="7" t="s">
        <v>47</v>
      </c>
      <c r="F4" s="7" t="s">
        <v>31</v>
      </c>
      <c r="G4" s="7" t="s">
        <v>5</v>
      </c>
      <c r="H4" s="7" t="s">
        <v>6</v>
      </c>
      <c r="I4" s="3">
        <f>DATE(2026,2,26)</f>
        <v>46079</v>
      </c>
      <c r="J4" s="3">
        <f t="shared" si="0"/>
        <v>46082</v>
      </c>
      <c r="K4" s="7"/>
      <c r="L4" s="7"/>
      <c r="M4" s="7" t="s">
        <v>32</v>
      </c>
      <c r="N4" s="7"/>
      <c r="O4" s="7"/>
      <c r="P4" s="7"/>
      <c r="Q4" s="7"/>
      <c r="R4" s="7"/>
      <c r="S4" s="7" t="s">
        <v>48</v>
      </c>
      <c r="T4" s="7" t="s">
        <v>49</v>
      </c>
      <c r="U4" s="7" t="s">
        <v>50</v>
      </c>
      <c r="V4" s="8" t="s">
        <v>51</v>
      </c>
      <c r="W4" s="7" t="s">
        <v>52</v>
      </c>
      <c r="X4" s="7" t="s">
        <v>52</v>
      </c>
      <c r="Y4" s="7" t="s">
        <v>53</v>
      </c>
      <c r="Z4" s="7" t="s">
        <v>54</v>
      </c>
      <c r="AA4" s="7" t="s">
        <v>55</v>
      </c>
      <c r="AB4" s="7" t="s">
        <v>56</v>
      </c>
      <c r="AC4" s="7" t="s">
        <v>57</v>
      </c>
      <c r="AD4" s="7" t="s">
        <v>58</v>
      </c>
      <c r="AE4" s="7" t="s">
        <v>43</v>
      </c>
      <c r="AF4" s="7" t="s">
        <v>23</v>
      </c>
      <c r="AG4" s="7" t="s">
        <v>59</v>
      </c>
      <c r="AH4" s="7" t="s">
        <v>25</v>
      </c>
      <c r="AI4" s="7"/>
      <c r="AJ4" s="7"/>
      <c r="AK4" s="7" t="s">
        <v>26</v>
      </c>
      <c r="AL4" s="2">
        <f>DATE(2025,12,17)+TIME(19,16,43)</f>
        <v>46008.80327546296</v>
      </c>
    </row>
    <row r="5" spans="1:38" ht="15.5" x14ac:dyDescent="0.25">
      <c r="A5" s="4">
        <f>DATE(2025,12,12)+TIME(11,36,53)</f>
        <v>46003.483946759261</v>
      </c>
      <c r="B5" s="9" t="s">
        <v>60</v>
      </c>
      <c r="C5" s="9" t="s">
        <v>61</v>
      </c>
      <c r="D5" s="9" t="s">
        <v>62</v>
      </c>
      <c r="E5" s="9" t="s">
        <v>47</v>
      </c>
      <c r="F5" s="9" t="s">
        <v>4</v>
      </c>
      <c r="G5" s="9" t="s">
        <v>63</v>
      </c>
      <c r="H5" s="9" t="s">
        <v>6</v>
      </c>
      <c r="I5" s="5">
        <f>DATE(2026,2,25)</f>
        <v>46078</v>
      </c>
      <c r="J5" s="5">
        <f t="shared" si="0"/>
        <v>46082</v>
      </c>
      <c r="K5" s="9"/>
      <c r="L5" s="9"/>
      <c r="M5" s="9" t="s">
        <v>32</v>
      </c>
      <c r="N5" s="9" t="s">
        <v>64</v>
      </c>
      <c r="O5" s="9"/>
      <c r="P5" s="9"/>
      <c r="Q5" s="9"/>
      <c r="R5" s="9" t="s">
        <v>65</v>
      </c>
      <c r="S5" s="9" t="s">
        <v>66</v>
      </c>
      <c r="T5" s="9" t="s">
        <v>67</v>
      </c>
      <c r="U5" s="9" t="s">
        <v>68</v>
      </c>
      <c r="V5" s="10" t="s">
        <v>69</v>
      </c>
      <c r="W5" s="9" t="s">
        <v>70</v>
      </c>
      <c r="X5" s="9" t="s">
        <v>70</v>
      </c>
      <c r="Y5" s="9" t="s">
        <v>71</v>
      </c>
      <c r="Z5" s="9" t="s">
        <v>54</v>
      </c>
      <c r="AA5" s="9" t="s">
        <v>55</v>
      </c>
      <c r="AB5" s="9" t="s">
        <v>72</v>
      </c>
      <c r="AC5" s="9" t="s">
        <v>20</v>
      </c>
      <c r="AD5" s="9" t="s">
        <v>73</v>
      </c>
      <c r="AE5" s="9" t="s">
        <v>22</v>
      </c>
      <c r="AF5" s="9" t="s">
        <v>23</v>
      </c>
      <c r="AG5" s="9" t="s">
        <v>24</v>
      </c>
      <c r="AH5" s="9" t="s">
        <v>25</v>
      </c>
      <c r="AI5" s="9"/>
      <c r="AJ5" s="9" t="s">
        <v>74</v>
      </c>
      <c r="AK5" s="9" t="s">
        <v>26</v>
      </c>
      <c r="AL5" s="4">
        <f>DATE(2025,12,12)+TIME(11,36,53)</f>
        <v>46003.483946759261</v>
      </c>
    </row>
    <row r="6" spans="1:38" ht="15.5" x14ac:dyDescent="0.25">
      <c r="A6" s="2">
        <f>DATE(2025,12,15)+TIME(14,24,52)</f>
        <v>46006.600601851853</v>
      </c>
      <c r="B6" s="7" t="s">
        <v>75</v>
      </c>
      <c r="C6" s="7" t="s">
        <v>76</v>
      </c>
      <c r="D6" s="7" t="s">
        <v>77</v>
      </c>
      <c r="E6" s="7" t="s">
        <v>78</v>
      </c>
      <c r="F6" s="7" t="s">
        <v>31</v>
      </c>
      <c r="G6" s="7" t="s">
        <v>5</v>
      </c>
      <c r="H6" s="7" t="s">
        <v>6</v>
      </c>
      <c r="I6" s="3">
        <f t="shared" ref="I6:I19" si="1">DATE(2026,2,26)</f>
        <v>46079</v>
      </c>
      <c r="J6" s="3">
        <f t="shared" si="0"/>
        <v>46082</v>
      </c>
      <c r="K6" s="7"/>
      <c r="L6" s="7"/>
      <c r="M6" s="7" t="s">
        <v>32</v>
      </c>
      <c r="N6" s="7"/>
      <c r="O6" s="7"/>
      <c r="P6" s="7"/>
      <c r="Q6" s="7"/>
      <c r="R6" s="7"/>
      <c r="S6" s="7" t="s">
        <v>79</v>
      </c>
      <c r="T6" s="7" t="s">
        <v>80</v>
      </c>
      <c r="U6" s="7" t="s">
        <v>81</v>
      </c>
      <c r="V6" s="8" t="s">
        <v>82</v>
      </c>
      <c r="W6" s="7" t="s">
        <v>83</v>
      </c>
      <c r="X6" s="7" t="s">
        <v>83</v>
      </c>
      <c r="Y6" s="7" t="s">
        <v>84</v>
      </c>
      <c r="Z6" s="7" t="s">
        <v>85</v>
      </c>
      <c r="AA6" s="7" t="s">
        <v>86</v>
      </c>
      <c r="AB6" s="7" t="s">
        <v>87</v>
      </c>
      <c r="AC6" s="7" t="s">
        <v>20</v>
      </c>
      <c r="AD6" s="7" t="s">
        <v>58</v>
      </c>
      <c r="AE6" s="7" t="s">
        <v>43</v>
      </c>
      <c r="AF6" s="7" t="s">
        <v>88</v>
      </c>
      <c r="AG6" s="7" t="s">
        <v>59</v>
      </c>
      <c r="AH6" s="7" t="s">
        <v>25</v>
      </c>
      <c r="AI6" s="7"/>
      <c r="AJ6" s="7" t="s">
        <v>74</v>
      </c>
      <c r="AK6" s="7" t="s">
        <v>26</v>
      </c>
      <c r="AL6" s="2">
        <f>DATE(2025,12,15)+TIME(14,24,52)</f>
        <v>46006.600601851853</v>
      </c>
    </row>
    <row r="7" spans="1:38" ht="15.5" x14ac:dyDescent="0.25">
      <c r="A7" s="4">
        <f>DATE(2026,1,4)+TIME(22,19,52)</f>
        <v>46026.930462962962</v>
      </c>
      <c r="B7" s="9" t="s">
        <v>89</v>
      </c>
      <c r="C7" s="9" t="s">
        <v>90</v>
      </c>
      <c r="D7" s="9" t="s">
        <v>91</v>
      </c>
      <c r="E7" s="9" t="s">
        <v>92</v>
      </c>
      <c r="F7" s="9" t="s">
        <v>4</v>
      </c>
      <c r="G7" s="9" t="s">
        <v>5</v>
      </c>
      <c r="H7" s="9" t="s">
        <v>6</v>
      </c>
      <c r="I7" s="5">
        <f t="shared" si="1"/>
        <v>46079</v>
      </c>
      <c r="J7" s="5">
        <f t="shared" si="0"/>
        <v>46082</v>
      </c>
      <c r="K7" s="9"/>
      <c r="L7" s="9"/>
      <c r="M7" s="9"/>
      <c r="N7" s="9"/>
      <c r="O7" s="9"/>
      <c r="P7" s="9"/>
      <c r="Q7" s="9"/>
      <c r="R7" s="9"/>
      <c r="S7" s="9" t="s">
        <v>93</v>
      </c>
      <c r="T7" s="9" t="s">
        <v>94</v>
      </c>
      <c r="U7" s="9" t="s">
        <v>95</v>
      </c>
      <c r="V7" s="10" t="s">
        <v>96</v>
      </c>
      <c r="W7" s="9" t="s">
        <v>97</v>
      </c>
      <c r="X7" s="9" t="s">
        <v>98</v>
      </c>
      <c r="Y7" s="9" t="s">
        <v>99</v>
      </c>
      <c r="Z7" s="9" t="s">
        <v>100</v>
      </c>
      <c r="AA7" s="9"/>
      <c r="AB7" s="9" t="s">
        <v>101</v>
      </c>
      <c r="AC7" s="9" t="s">
        <v>20</v>
      </c>
      <c r="AD7" s="9" t="s">
        <v>42</v>
      </c>
      <c r="AE7" s="9" t="s">
        <v>22</v>
      </c>
      <c r="AF7" s="9" t="s">
        <v>23</v>
      </c>
      <c r="AG7" s="9" t="s">
        <v>24</v>
      </c>
      <c r="AH7" s="9" t="s">
        <v>25</v>
      </c>
      <c r="AI7" s="9"/>
      <c r="AJ7" s="9" t="s">
        <v>74</v>
      </c>
      <c r="AK7" s="9" t="s">
        <v>26</v>
      </c>
      <c r="AL7" s="4">
        <f>DATE(2026,1,4)+TIME(22,19,52)</f>
        <v>46026.930462962962</v>
      </c>
    </row>
    <row r="8" spans="1:38" ht="15.5" x14ac:dyDescent="0.25">
      <c r="A8" s="2">
        <f>DATE(2025,12,15)+TIME(14,8,58)</f>
        <v>46006.589560185188</v>
      </c>
      <c r="B8" s="7" t="s">
        <v>102</v>
      </c>
      <c r="C8" s="7" t="s">
        <v>103</v>
      </c>
      <c r="D8" s="7" t="s">
        <v>104</v>
      </c>
      <c r="E8" s="7" t="s">
        <v>105</v>
      </c>
      <c r="F8" s="7" t="s">
        <v>31</v>
      </c>
      <c r="G8" s="7" t="s">
        <v>5</v>
      </c>
      <c r="H8" s="7" t="s">
        <v>6</v>
      </c>
      <c r="I8" s="3">
        <f t="shared" si="1"/>
        <v>46079</v>
      </c>
      <c r="J8" s="3">
        <f t="shared" si="0"/>
        <v>46082</v>
      </c>
      <c r="K8" s="7" t="s">
        <v>106</v>
      </c>
      <c r="L8" s="7" t="s">
        <v>107</v>
      </c>
      <c r="M8" s="7" t="s">
        <v>32</v>
      </c>
      <c r="N8" s="7"/>
      <c r="O8" s="7"/>
      <c r="P8" s="7"/>
      <c r="Q8" s="7"/>
      <c r="R8" s="7"/>
      <c r="S8" s="7" t="s">
        <v>108</v>
      </c>
      <c r="T8" s="7" t="s">
        <v>109</v>
      </c>
      <c r="U8" s="7" t="s">
        <v>110</v>
      </c>
      <c r="V8" s="8" t="s">
        <v>111</v>
      </c>
      <c r="W8" s="7" t="s">
        <v>112</v>
      </c>
      <c r="X8" s="7" t="s">
        <v>112</v>
      </c>
      <c r="Y8" s="7" t="s">
        <v>113</v>
      </c>
      <c r="Z8" s="7" t="s">
        <v>114</v>
      </c>
      <c r="AA8" s="7" t="s">
        <v>115</v>
      </c>
      <c r="AB8" s="7" t="s">
        <v>116</v>
      </c>
      <c r="AC8" s="7" t="s">
        <v>20</v>
      </c>
      <c r="AD8" s="7" t="s">
        <v>58</v>
      </c>
      <c r="AE8" s="7" t="s">
        <v>43</v>
      </c>
      <c r="AF8" s="7" t="s">
        <v>88</v>
      </c>
      <c r="AG8" s="7" t="s">
        <v>59</v>
      </c>
      <c r="AH8" s="7" t="s">
        <v>25</v>
      </c>
      <c r="AI8" s="7"/>
      <c r="AJ8" s="7" t="s">
        <v>74</v>
      </c>
      <c r="AK8" s="7" t="s">
        <v>26</v>
      </c>
      <c r="AL8" s="2">
        <f>DATE(2025,12,15)+TIME(14,8,58)</f>
        <v>46006.589560185188</v>
      </c>
    </row>
    <row r="9" spans="1:38" ht="15.5" x14ac:dyDescent="0.25">
      <c r="A9" s="4">
        <f>DATE(2025,12,15)+TIME(23,32,48)</f>
        <v>46006.981111111112</v>
      </c>
      <c r="B9" s="9" t="s">
        <v>117</v>
      </c>
      <c r="C9" s="9" t="s">
        <v>118</v>
      </c>
      <c r="D9" s="9" t="s">
        <v>119</v>
      </c>
      <c r="E9" s="9" t="s">
        <v>120</v>
      </c>
      <c r="F9" s="9" t="s">
        <v>31</v>
      </c>
      <c r="G9" s="9" t="s">
        <v>5</v>
      </c>
      <c r="H9" s="9" t="s">
        <v>6</v>
      </c>
      <c r="I9" s="5">
        <f t="shared" si="1"/>
        <v>46079</v>
      </c>
      <c r="J9" s="5">
        <f>DATE(2026,3,2)</f>
        <v>46083</v>
      </c>
      <c r="K9" s="9"/>
      <c r="L9" s="9"/>
      <c r="M9" s="9" t="s">
        <v>32</v>
      </c>
      <c r="N9" s="9"/>
      <c r="O9" s="9"/>
      <c r="P9" s="9"/>
      <c r="Q9" s="9"/>
      <c r="R9" s="9"/>
      <c r="S9" s="9" t="s">
        <v>121</v>
      </c>
      <c r="T9" s="9" t="s">
        <v>122</v>
      </c>
      <c r="U9" s="9" t="s">
        <v>123</v>
      </c>
      <c r="V9" s="10" t="s">
        <v>124</v>
      </c>
      <c r="W9" s="9" t="s">
        <v>125</v>
      </c>
      <c r="X9" s="9" t="s">
        <v>125</v>
      </c>
      <c r="Y9" s="9" t="s">
        <v>126</v>
      </c>
      <c r="Z9" s="9" t="s">
        <v>127</v>
      </c>
      <c r="AA9" s="9" t="s">
        <v>128</v>
      </c>
      <c r="AB9" s="9" t="s">
        <v>129</v>
      </c>
      <c r="AC9" s="9" t="s">
        <v>130</v>
      </c>
      <c r="AD9" s="9" t="s">
        <v>58</v>
      </c>
      <c r="AE9" s="9" t="s">
        <v>43</v>
      </c>
      <c r="AF9" s="9" t="s">
        <v>23</v>
      </c>
      <c r="AG9" s="9" t="s">
        <v>24</v>
      </c>
      <c r="AH9" s="9" t="s">
        <v>25</v>
      </c>
      <c r="AI9" s="9"/>
      <c r="AJ9" s="9" t="s">
        <v>74</v>
      </c>
      <c r="AK9" s="9" t="s">
        <v>26</v>
      </c>
      <c r="AL9" s="4">
        <f>DATE(2025,12,15)+TIME(23,32,48)</f>
        <v>46006.981111111112</v>
      </c>
    </row>
    <row r="10" spans="1:38" ht="15.5" x14ac:dyDescent="0.25">
      <c r="A10" s="2">
        <f>DATE(2025,12,19)+TIME(14,39,30)</f>
        <v>46010.610763888886</v>
      </c>
      <c r="B10" s="7" t="s">
        <v>131</v>
      </c>
      <c r="C10" s="7" t="s">
        <v>132</v>
      </c>
      <c r="D10" s="7" t="s">
        <v>133</v>
      </c>
      <c r="E10" s="7" t="s">
        <v>134</v>
      </c>
      <c r="F10" s="7" t="s">
        <v>4</v>
      </c>
      <c r="G10" s="7" t="s">
        <v>5</v>
      </c>
      <c r="H10" s="7" t="s">
        <v>6</v>
      </c>
      <c r="I10" s="3">
        <f t="shared" si="1"/>
        <v>46079</v>
      </c>
      <c r="J10" s="3">
        <f>DATE(2026,3,1)</f>
        <v>46082</v>
      </c>
      <c r="K10" s="7" t="s">
        <v>135</v>
      </c>
      <c r="L10" s="7"/>
      <c r="M10" s="7" t="s">
        <v>32</v>
      </c>
      <c r="N10" s="7"/>
      <c r="O10" s="7"/>
      <c r="P10" s="7"/>
      <c r="Q10" s="7"/>
      <c r="R10" s="7" t="s">
        <v>136</v>
      </c>
      <c r="S10" s="7" t="s">
        <v>137</v>
      </c>
      <c r="T10" s="7" t="s">
        <v>138</v>
      </c>
      <c r="U10" s="7" t="s">
        <v>139</v>
      </c>
      <c r="V10" s="8" t="s">
        <v>140</v>
      </c>
      <c r="W10" s="7" t="s">
        <v>141</v>
      </c>
      <c r="X10" s="7" t="s">
        <v>142</v>
      </c>
      <c r="Y10" s="7" t="s">
        <v>143</v>
      </c>
      <c r="Z10" s="7" t="s">
        <v>144</v>
      </c>
      <c r="AA10" s="7" t="s">
        <v>145</v>
      </c>
      <c r="AB10" s="7" t="s">
        <v>146</v>
      </c>
      <c r="AC10" s="7" t="s">
        <v>147</v>
      </c>
      <c r="AD10" s="7" t="s">
        <v>73</v>
      </c>
      <c r="AE10" s="7" t="s">
        <v>22</v>
      </c>
      <c r="AF10" s="7" t="s">
        <v>88</v>
      </c>
      <c r="AG10" s="7" t="s">
        <v>59</v>
      </c>
      <c r="AH10" s="7" t="s">
        <v>25</v>
      </c>
      <c r="AI10" s="7" t="s">
        <v>148</v>
      </c>
      <c r="AJ10" s="7" t="s">
        <v>74</v>
      </c>
      <c r="AK10" s="7" t="s">
        <v>26</v>
      </c>
      <c r="AL10" s="2">
        <f>DATE(2025,12,19)+TIME(14,39,30)</f>
        <v>46010.610763888886</v>
      </c>
    </row>
    <row r="11" spans="1:38" ht="15.5" x14ac:dyDescent="0.25">
      <c r="A11" s="4">
        <f>DATE(2026,1,8)+TIME(15,29,37)</f>
        <v>46030.645567129628</v>
      </c>
      <c r="B11" s="9" t="s">
        <v>149</v>
      </c>
      <c r="C11" s="9" t="s">
        <v>150</v>
      </c>
      <c r="D11" s="9" t="s">
        <v>151</v>
      </c>
      <c r="E11" s="9" t="s">
        <v>152</v>
      </c>
      <c r="F11" s="9" t="s">
        <v>4</v>
      </c>
      <c r="G11" s="9" t="s">
        <v>153</v>
      </c>
      <c r="H11" s="9" t="s">
        <v>6</v>
      </c>
      <c r="I11" s="5">
        <f t="shared" si="1"/>
        <v>46079</v>
      </c>
      <c r="J11" s="5">
        <f>DATE(2026,3,1)</f>
        <v>46082</v>
      </c>
      <c r="K11" s="9"/>
      <c r="L11" s="9" t="s">
        <v>154</v>
      </c>
      <c r="M11" s="9" t="s">
        <v>32</v>
      </c>
      <c r="N11" s="9" t="s">
        <v>64</v>
      </c>
      <c r="O11" s="9"/>
      <c r="P11" s="9"/>
      <c r="Q11" s="9"/>
      <c r="R11" s="9"/>
      <c r="S11" s="9" t="s">
        <v>155</v>
      </c>
      <c r="T11" s="9" t="s">
        <v>156</v>
      </c>
      <c r="U11" s="9" t="s">
        <v>157</v>
      </c>
      <c r="V11" s="10" t="s">
        <v>158</v>
      </c>
      <c r="W11" s="9" t="s">
        <v>159</v>
      </c>
      <c r="X11" s="9" t="s">
        <v>159</v>
      </c>
      <c r="Y11" s="9" t="s">
        <v>160</v>
      </c>
      <c r="Z11" s="9" t="s">
        <v>161</v>
      </c>
      <c r="AA11" s="9" t="s">
        <v>162</v>
      </c>
      <c r="AB11" s="9" t="s">
        <v>163</v>
      </c>
      <c r="AC11" s="9" t="s">
        <v>130</v>
      </c>
      <c r="AD11" s="9" t="s">
        <v>164</v>
      </c>
      <c r="AE11" s="9" t="s">
        <v>22</v>
      </c>
      <c r="AF11" s="9" t="s">
        <v>23</v>
      </c>
      <c r="AG11" s="9" t="s">
        <v>24</v>
      </c>
      <c r="AH11" s="9" t="s">
        <v>25</v>
      </c>
      <c r="AI11" s="9"/>
      <c r="AJ11" s="9"/>
      <c r="AK11" s="9" t="s">
        <v>26</v>
      </c>
      <c r="AL11" s="4">
        <f>DATE(2026,1,8)+TIME(15,29,37)</f>
        <v>46030.645567129628</v>
      </c>
    </row>
    <row r="12" spans="1:38" ht="15.5" x14ac:dyDescent="0.25">
      <c r="A12" s="2">
        <f>DATE(2025,12,15)+TIME(13,53,6)</f>
        <v>46006.578541666669</v>
      </c>
      <c r="B12" s="7" t="s">
        <v>165</v>
      </c>
      <c r="C12" s="7" t="s">
        <v>166</v>
      </c>
      <c r="D12" s="7" t="s">
        <v>167</v>
      </c>
      <c r="E12" s="7" t="s">
        <v>168</v>
      </c>
      <c r="F12" s="7" t="s">
        <v>31</v>
      </c>
      <c r="G12" s="7" t="s">
        <v>5</v>
      </c>
      <c r="H12" s="7" t="s">
        <v>6</v>
      </c>
      <c r="I12" s="3">
        <f t="shared" si="1"/>
        <v>46079</v>
      </c>
      <c r="J12" s="3">
        <f>DATE(2026,3,1)</f>
        <v>46082</v>
      </c>
      <c r="K12" s="7"/>
      <c r="L12" s="7" t="s">
        <v>32</v>
      </c>
      <c r="M12" s="7" t="s">
        <v>32</v>
      </c>
      <c r="N12" s="7"/>
      <c r="O12" s="7"/>
      <c r="P12" s="7"/>
      <c r="Q12" s="7"/>
      <c r="R12" s="7"/>
      <c r="S12" s="7" t="s">
        <v>169</v>
      </c>
      <c r="T12" s="7" t="s">
        <v>170</v>
      </c>
      <c r="U12" s="7" t="s">
        <v>171</v>
      </c>
      <c r="V12" s="8" t="s">
        <v>172</v>
      </c>
      <c r="W12" s="7" t="s">
        <v>173</v>
      </c>
      <c r="X12" s="7" t="s">
        <v>174</v>
      </c>
      <c r="Y12" s="7" t="s">
        <v>175</v>
      </c>
      <c r="Z12" s="7" t="s">
        <v>176</v>
      </c>
      <c r="AA12" s="7" t="s">
        <v>177</v>
      </c>
      <c r="AB12" s="7" t="s">
        <v>178</v>
      </c>
      <c r="AC12" s="7" t="s">
        <v>147</v>
      </c>
      <c r="AD12" s="7" t="s">
        <v>58</v>
      </c>
      <c r="AE12" s="7" t="s">
        <v>43</v>
      </c>
      <c r="AF12" s="7" t="s">
        <v>23</v>
      </c>
      <c r="AG12" s="7" t="s">
        <v>24</v>
      </c>
      <c r="AH12" s="7" t="s">
        <v>25</v>
      </c>
      <c r="AI12" s="7"/>
      <c r="AJ12" s="7" t="s">
        <v>74</v>
      </c>
      <c r="AK12" s="7" t="s">
        <v>26</v>
      </c>
      <c r="AL12" s="2">
        <f>DATE(2025,12,15)+TIME(13,53,6)</f>
        <v>46006.578541666669</v>
      </c>
    </row>
    <row r="13" spans="1:38" ht="15.5" x14ac:dyDescent="0.25">
      <c r="A13" s="4">
        <f>DATE(2025,12,17)+TIME(13,13,29)</f>
        <v>46008.551030092596</v>
      </c>
      <c r="B13" s="9" t="s">
        <v>179</v>
      </c>
      <c r="C13" s="9" t="s">
        <v>180</v>
      </c>
      <c r="D13" s="9" t="s">
        <v>181</v>
      </c>
      <c r="E13" s="9" t="s">
        <v>3</v>
      </c>
      <c r="F13" s="9" t="s">
        <v>4</v>
      </c>
      <c r="G13" s="9" t="s">
        <v>5</v>
      </c>
      <c r="H13" s="9" t="s">
        <v>6</v>
      </c>
      <c r="I13" s="5">
        <f t="shared" si="1"/>
        <v>46079</v>
      </c>
      <c r="J13" s="5">
        <f>DATE(2026,3,1)</f>
        <v>46082</v>
      </c>
      <c r="K13" s="9"/>
      <c r="L13" s="9" t="s">
        <v>182</v>
      </c>
      <c r="M13" s="9" t="s">
        <v>183</v>
      </c>
      <c r="N13" s="9"/>
      <c r="O13" s="9"/>
      <c r="P13" s="9"/>
      <c r="Q13" s="9"/>
      <c r="R13" s="9"/>
      <c r="S13" s="9" t="s">
        <v>184</v>
      </c>
      <c r="T13" s="9" t="s">
        <v>185</v>
      </c>
      <c r="U13" s="9" t="s">
        <v>186</v>
      </c>
      <c r="V13" s="10" t="s">
        <v>187</v>
      </c>
      <c r="W13" s="9" t="s">
        <v>188</v>
      </c>
      <c r="X13" s="9" t="s">
        <v>188</v>
      </c>
      <c r="Y13" s="9" t="s">
        <v>189</v>
      </c>
      <c r="Z13" s="9" t="s">
        <v>190</v>
      </c>
      <c r="AA13" s="9"/>
      <c r="AB13" s="9" t="s">
        <v>191</v>
      </c>
      <c r="AC13" s="9" t="s">
        <v>20</v>
      </c>
      <c r="AD13" s="9" t="s">
        <v>164</v>
      </c>
      <c r="AE13" s="9" t="s">
        <v>22</v>
      </c>
      <c r="AF13" s="9" t="s">
        <v>192</v>
      </c>
      <c r="AG13" s="9" t="s">
        <v>24</v>
      </c>
      <c r="AH13" s="9" t="s">
        <v>25</v>
      </c>
      <c r="AI13" s="9"/>
      <c r="AJ13" s="9"/>
      <c r="AK13" s="9" t="s">
        <v>26</v>
      </c>
      <c r="AL13" s="4">
        <f>DATE(2025,12,17)+TIME(13,13,29)</f>
        <v>46008.551030092596</v>
      </c>
    </row>
    <row r="14" spans="1:38" ht="15.5" x14ac:dyDescent="0.25">
      <c r="A14" s="2">
        <f>DATE(2026,1,7)+TIME(14,23,53)</f>
        <v>46029.599918981483</v>
      </c>
      <c r="B14" s="7" t="s">
        <v>193</v>
      </c>
      <c r="C14" s="7" t="s">
        <v>194</v>
      </c>
      <c r="D14" s="7" t="s">
        <v>195</v>
      </c>
      <c r="E14" s="7" t="s">
        <v>196</v>
      </c>
      <c r="F14" s="7" t="s">
        <v>197</v>
      </c>
      <c r="G14" s="7" t="s">
        <v>5</v>
      </c>
      <c r="H14" s="7" t="s">
        <v>6</v>
      </c>
      <c r="I14" s="3">
        <f t="shared" si="1"/>
        <v>46079</v>
      </c>
      <c r="J14" s="3">
        <f>DATE(2026,3,2)</f>
        <v>46083</v>
      </c>
      <c r="K14" s="7" t="s">
        <v>198</v>
      </c>
      <c r="L14" s="7" t="s">
        <v>199</v>
      </c>
      <c r="M14" s="7" t="s">
        <v>200</v>
      </c>
      <c r="N14" s="7"/>
      <c r="O14" s="7"/>
      <c r="P14" s="7"/>
      <c r="Q14" s="7"/>
      <c r="R14" s="7"/>
      <c r="S14" s="7" t="s">
        <v>201</v>
      </c>
      <c r="T14" s="7" t="s">
        <v>202</v>
      </c>
      <c r="U14" s="7" t="s">
        <v>203</v>
      </c>
      <c r="V14" s="8" t="s">
        <v>204</v>
      </c>
      <c r="W14" s="7" t="s">
        <v>205</v>
      </c>
      <c r="X14" s="7" t="s">
        <v>205</v>
      </c>
      <c r="Y14" s="7" t="s">
        <v>206</v>
      </c>
      <c r="Z14" s="7" t="s">
        <v>207</v>
      </c>
      <c r="AA14" s="7"/>
      <c r="AB14" s="7" t="s">
        <v>208</v>
      </c>
      <c r="AC14" s="7" t="s">
        <v>209</v>
      </c>
      <c r="AD14" s="7" t="s">
        <v>210</v>
      </c>
      <c r="AE14" s="7" t="s">
        <v>211</v>
      </c>
      <c r="AF14" s="7" t="s">
        <v>192</v>
      </c>
      <c r="AG14" s="7" t="s">
        <v>212</v>
      </c>
      <c r="AH14" s="7" t="s">
        <v>25</v>
      </c>
      <c r="AI14" s="7"/>
      <c r="AJ14" s="7"/>
      <c r="AK14" s="7" t="s">
        <v>26</v>
      </c>
      <c r="AL14" s="2">
        <f>DATE(2026,1,7)+TIME(14,23,53)</f>
        <v>46029.599918981483</v>
      </c>
    </row>
    <row r="15" spans="1:38" ht="15.5" x14ac:dyDescent="0.25">
      <c r="A15" s="4">
        <f>DATE(2025,12,19)+TIME(18,45,37)</f>
        <v>46010.781678240739</v>
      </c>
      <c r="B15" s="9" t="s">
        <v>213</v>
      </c>
      <c r="C15" s="9" t="s">
        <v>214</v>
      </c>
      <c r="D15" s="9" t="s">
        <v>215</v>
      </c>
      <c r="E15" s="9" t="s">
        <v>105</v>
      </c>
      <c r="F15" s="9" t="s">
        <v>4</v>
      </c>
      <c r="G15" s="9" t="s">
        <v>153</v>
      </c>
      <c r="H15" s="9" t="s">
        <v>6</v>
      </c>
      <c r="I15" s="5">
        <f t="shared" si="1"/>
        <v>46079</v>
      </c>
      <c r="J15" s="5">
        <f>DATE(2026,3,1)</f>
        <v>46082</v>
      </c>
      <c r="K15" s="9"/>
      <c r="L15" s="9" t="s">
        <v>216</v>
      </c>
      <c r="M15" s="9" t="s">
        <v>32</v>
      </c>
      <c r="N15" s="9" t="s">
        <v>64</v>
      </c>
      <c r="O15" s="9"/>
      <c r="P15" s="9"/>
      <c r="Q15" s="9"/>
      <c r="R15" s="9"/>
      <c r="S15" s="9" t="s">
        <v>217</v>
      </c>
      <c r="T15" s="9" t="s">
        <v>218</v>
      </c>
      <c r="U15" s="9" t="s">
        <v>219</v>
      </c>
      <c r="V15" s="10" t="s">
        <v>220</v>
      </c>
      <c r="W15" s="9" t="s">
        <v>221</v>
      </c>
      <c r="X15" s="9" t="s">
        <v>222</v>
      </c>
      <c r="Y15" s="9" t="s">
        <v>223</v>
      </c>
      <c r="Z15" s="9" t="s">
        <v>114</v>
      </c>
      <c r="AA15" s="9" t="s">
        <v>115</v>
      </c>
      <c r="AB15" s="9" t="s">
        <v>224</v>
      </c>
      <c r="AC15" s="9" t="s">
        <v>20</v>
      </c>
      <c r="AD15" s="9" t="s">
        <v>73</v>
      </c>
      <c r="AE15" s="9" t="s">
        <v>22</v>
      </c>
      <c r="AF15" s="9" t="s">
        <v>225</v>
      </c>
      <c r="AG15" s="9" t="s">
        <v>226</v>
      </c>
      <c r="AH15" s="9" t="s">
        <v>25</v>
      </c>
      <c r="AI15" s="9"/>
      <c r="AJ15" s="9"/>
      <c r="AK15" s="9" t="s">
        <v>26</v>
      </c>
      <c r="AL15" s="4">
        <f>DATE(2025,12,19)+TIME(18,45,37)</f>
        <v>46010.781678240739</v>
      </c>
    </row>
    <row r="16" spans="1:38" ht="15.5" x14ac:dyDescent="0.25">
      <c r="A16" s="2">
        <f>DATE(2025,12,15)+TIME(20,48,52)</f>
        <v>46006.867268518516</v>
      </c>
      <c r="B16" s="7" t="s">
        <v>227</v>
      </c>
      <c r="C16" s="7" t="s">
        <v>228</v>
      </c>
      <c r="D16" s="7" t="s">
        <v>229</v>
      </c>
      <c r="E16" s="7" t="s">
        <v>230</v>
      </c>
      <c r="F16" s="7" t="s">
        <v>4</v>
      </c>
      <c r="G16" s="7" t="s">
        <v>5</v>
      </c>
      <c r="H16" s="7" t="s">
        <v>6</v>
      </c>
      <c r="I16" s="3">
        <f t="shared" si="1"/>
        <v>46079</v>
      </c>
      <c r="J16" s="3">
        <f>DATE(2026,3,2)</f>
        <v>46083</v>
      </c>
      <c r="K16" s="7"/>
      <c r="L16" s="7" t="s">
        <v>231</v>
      </c>
      <c r="M16" s="7" t="s">
        <v>32</v>
      </c>
      <c r="N16" s="7"/>
      <c r="O16" s="7"/>
      <c r="P16" s="7"/>
      <c r="Q16" s="7"/>
      <c r="R16" s="7" t="s">
        <v>232</v>
      </c>
      <c r="S16" s="7" t="s">
        <v>233</v>
      </c>
      <c r="T16" s="7" t="s">
        <v>234</v>
      </c>
      <c r="U16" s="7" t="s">
        <v>235</v>
      </c>
      <c r="V16" s="8" t="s">
        <v>236</v>
      </c>
      <c r="W16" s="7" t="s">
        <v>237</v>
      </c>
      <c r="X16" s="7" t="s">
        <v>237</v>
      </c>
      <c r="Y16" s="7" t="s">
        <v>238</v>
      </c>
      <c r="Z16" s="7" t="s">
        <v>239</v>
      </c>
      <c r="AA16" s="7" t="s">
        <v>240</v>
      </c>
      <c r="AB16" s="7" t="s">
        <v>241</v>
      </c>
      <c r="AC16" s="7" t="s">
        <v>242</v>
      </c>
      <c r="AD16" s="7" t="s">
        <v>210</v>
      </c>
      <c r="AE16" s="7" t="s">
        <v>22</v>
      </c>
      <c r="AF16" s="7" t="s">
        <v>88</v>
      </c>
      <c r="AG16" s="7" t="s">
        <v>59</v>
      </c>
      <c r="AH16" s="7" t="s">
        <v>25</v>
      </c>
      <c r="AI16" s="7"/>
      <c r="AJ16" s="7" t="s">
        <v>74</v>
      </c>
      <c r="AK16" s="7" t="s">
        <v>26</v>
      </c>
      <c r="AL16" s="2">
        <f>DATE(2025,12,15)+TIME(20,48,52)</f>
        <v>46006.867268518516</v>
      </c>
    </row>
    <row r="17" spans="1:38" ht="15.5" x14ac:dyDescent="0.25">
      <c r="A17" s="4">
        <f>DATE(2026,1,9)+TIME(15,28,1)</f>
        <v>46031.644456018519</v>
      </c>
      <c r="B17" s="9" t="s">
        <v>243</v>
      </c>
      <c r="C17" s="9" t="s">
        <v>244</v>
      </c>
      <c r="D17" s="9" t="s">
        <v>245</v>
      </c>
      <c r="E17" s="9" t="s">
        <v>47</v>
      </c>
      <c r="F17" s="9" t="s">
        <v>4</v>
      </c>
      <c r="G17" s="9" t="s">
        <v>5</v>
      </c>
      <c r="H17" s="9" t="s">
        <v>6</v>
      </c>
      <c r="I17" s="5">
        <f t="shared" si="1"/>
        <v>46079</v>
      </c>
      <c r="J17" s="5">
        <f>DATE(2026,3,1)</f>
        <v>46082</v>
      </c>
      <c r="K17" s="9"/>
      <c r="L17" s="9" t="s">
        <v>246</v>
      </c>
      <c r="M17" s="9" t="s">
        <v>32</v>
      </c>
      <c r="N17" s="9" t="s">
        <v>64</v>
      </c>
      <c r="O17" s="9"/>
      <c r="P17" s="9"/>
      <c r="Q17" s="9"/>
      <c r="R17" s="9"/>
      <c r="S17" s="9" t="s">
        <v>247</v>
      </c>
      <c r="T17" s="9" t="s">
        <v>248</v>
      </c>
      <c r="U17" s="9" t="s">
        <v>249</v>
      </c>
      <c r="V17" s="10" t="s">
        <v>250</v>
      </c>
      <c r="W17" s="9" t="s">
        <v>251</v>
      </c>
      <c r="X17" s="9" t="s">
        <v>251</v>
      </c>
      <c r="Y17" s="9" t="s">
        <v>252</v>
      </c>
      <c r="Z17" s="9" t="s">
        <v>54</v>
      </c>
      <c r="AA17" s="9" t="s">
        <v>55</v>
      </c>
      <c r="AB17" s="9" t="s">
        <v>253</v>
      </c>
      <c r="AC17" s="9" t="s">
        <v>20</v>
      </c>
      <c r="AD17" s="9" t="s">
        <v>210</v>
      </c>
      <c r="AE17" s="9" t="s">
        <v>22</v>
      </c>
      <c r="AF17" s="9" t="s">
        <v>88</v>
      </c>
      <c r="AG17" s="9" t="s">
        <v>24</v>
      </c>
      <c r="AH17" s="9" t="s">
        <v>25</v>
      </c>
      <c r="AI17" s="9"/>
      <c r="AJ17" s="9"/>
      <c r="AK17" s="9" t="s">
        <v>254</v>
      </c>
      <c r="AL17" s="4">
        <f>DATE(2026,1,9)+TIME(15,28,1)</f>
        <v>46031.644456018519</v>
      </c>
    </row>
    <row r="18" spans="1:38" ht="15.5" x14ac:dyDescent="0.25">
      <c r="A18" s="2">
        <f>DATE(2025,12,15)+TIME(14,19,36)</f>
        <v>46006.596944444442</v>
      </c>
      <c r="B18" s="7" t="s">
        <v>255</v>
      </c>
      <c r="C18" s="7" t="s">
        <v>256</v>
      </c>
      <c r="D18" s="7" t="s">
        <v>257</v>
      </c>
      <c r="E18" s="7" t="s">
        <v>258</v>
      </c>
      <c r="F18" s="7" t="s">
        <v>4</v>
      </c>
      <c r="G18" s="7" t="s">
        <v>5</v>
      </c>
      <c r="H18" s="7" t="s">
        <v>6</v>
      </c>
      <c r="I18" s="3">
        <f t="shared" si="1"/>
        <v>46079</v>
      </c>
      <c r="J18" s="3">
        <f>DATE(2026,3,1)</f>
        <v>46082</v>
      </c>
      <c r="K18" s="7"/>
      <c r="L18" s="7"/>
      <c r="M18" s="7" t="s">
        <v>32</v>
      </c>
      <c r="N18" s="7"/>
      <c r="O18" s="7"/>
      <c r="P18" s="7"/>
      <c r="Q18" s="7"/>
      <c r="R18" s="7"/>
      <c r="S18" s="7" t="s">
        <v>259</v>
      </c>
      <c r="T18" s="7" t="s">
        <v>260</v>
      </c>
      <c r="U18" s="7" t="s">
        <v>261</v>
      </c>
      <c r="V18" s="8" t="s">
        <v>262</v>
      </c>
      <c r="W18" s="7" t="s">
        <v>263</v>
      </c>
      <c r="X18" s="7" t="s">
        <v>263</v>
      </c>
      <c r="Y18" s="7" t="s">
        <v>264</v>
      </c>
      <c r="Z18" s="7" t="s">
        <v>265</v>
      </c>
      <c r="AA18" s="7"/>
      <c r="AB18" s="7" t="s">
        <v>266</v>
      </c>
      <c r="AC18" s="7" t="s">
        <v>20</v>
      </c>
      <c r="AD18" s="7" t="s">
        <v>73</v>
      </c>
      <c r="AE18" s="7" t="s">
        <v>22</v>
      </c>
      <c r="AF18" s="7" t="s">
        <v>88</v>
      </c>
      <c r="AG18" s="7" t="s">
        <v>59</v>
      </c>
      <c r="AH18" s="7" t="s">
        <v>25</v>
      </c>
      <c r="AI18" s="7"/>
      <c r="AJ18" s="7"/>
      <c r="AK18" s="7" t="s">
        <v>26</v>
      </c>
      <c r="AL18" s="2">
        <f>DATE(2025,12,15)+TIME(14,19,36)</f>
        <v>46006.596944444442</v>
      </c>
    </row>
    <row r="19" spans="1:38" ht="15.5" x14ac:dyDescent="0.25">
      <c r="A19" s="4">
        <f>DATE(2026,1,9)+TIME(13,53,23)</f>
        <v>46031.578738425924</v>
      </c>
      <c r="B19" s="9" t="s">
        <v>267</v>
      </c>
      <c r="C19" s="9" t="s">
        <v>256</v>
      </c>
      <c r="D19" s="9" t="s">
        <v>268</v>
      </c>
      <c r="E19" s="9" t="s">
        <v>196</v>
      </c>
      <c r="F19" s="9" t="s">
        <v>31</v>
      </c>
      <c r="G19" s="9" t="s">
        <v>5</v>
      </c>
      <c r="H19" s="9" t="s">
        <v>6</v>
      </c>
      <c r="I19" s="5">
        <f t="shared" si="1"/>
        <v>46079</v>
      </c>
      <c r="J19" s="5">
        <f>DATE(2026,3,1)</f>
        <v>46082</v>
      </c>
      <c r="K19" s="9"/>
      <c r="L19" s="9"/>
      <c r="M19" s="9"/>
      <c r="N19" s="9"/>
      <c r="O19" s="9"/>
      <c r="P19" s="9"/>
      <c r="Q19" s="9"/>
      <c r="R19" s="9"/>
      <c r="S19" s="9" t="s">
        <v>269</v>
      </c>
      <c r="T19" s="9" t="s">
        <v>270</v>
      </c>
      <c r="U19" s="9" t="s">
        <v>271</v>
      </c>
      <c r="V19" s="10" t="s">
        <v>272</v>
      </c>
      <c r="W19" s="9" t="s">
        <v>273</v>
      </c>
      <c r="X19" s="9" t="s">
        <v>273</v>
      </c>
      <c r="Y19" s="9" t="s">
        <v>274</v>
      </c>
      <c r="Z19" s="9" t="s">
        <v>207</v>
      </c>
      <c r="AA19" s="9" t="s">
        <v>275</v>
      </c>
      <c r="AB19" s="9" t="s">
        <v>276</v>
      </c>
      <c r="AC19" s="9" t="s">
        <v>20</v>
      </c>
      <c r="AD19" s="9" t="s">
        <v>58</v>
      </c>
      <c r="AE19" s="9" t="s">
        <v>43</v>
      </c>
      <c r="AF19" s="9" t="s">
        <v>88</v>
      </c>
      <c r="AG19" s="9" t="s">
        <v>59</v>
      </c>
      <c r="AH19" s="9" t="s">
        <v>25</v>
      </c>
      <c r="AI19" s="9"/>
      <c r="AJ19" s="9"/>
      <c r="AK19" s="9" t="s">
        <v>26</v>
      </c>
      <c r="AL19" s="4">
        <f>DATE(2026,1,9)+TIME(13,53,23)</f>
        <v>46031.578738425924</v>
      </c>
    </row>
    <row r="20" spans="1:38" ht="15.5" x14ac:dyDescent="0.25">
      <c r="A20" s="2">
        <f>DATE(2025,12,11)+TIME(21,45,51)</f>
        <v>46002.906840277778</v>
      </c>
      <c r="B20" s="7" t="s">
        <v>277</v>
      </c>
      <c r="C20" s="7" t="s">
        <v>278</v>
      </c>
      <c r="D20" s="7" t="s">
        <v>279</v>
      </c>
      <c r="E20" s="7" t="s">
        <v>230</v>
      </c>
      <c r="F20" s="7" t="s">
        <v>4</v>
      </c>
      <c r="G20" s="7" t="s">
        <v>280</v>
      </c>
      <c r="H20" s="7" t="s">
        <v>6</v>
      </c>
      <c r="I20" s="3">
        <f>DATE(2026,2,25)</f>
        <v>46078</v>
      </c>
      <c r="J20" s="3">
        <f>DATE(2026,3,2)</f>
        <v>46083</v>
      </c>
      <c r="K20" s="7" t="s">
        <v>281</v>
      </c>
      <c r="L20" s="7"/>
      <c r="M20" s="7" t="s">
        <v>32</v>
      </c>
      <c r="N20" s="7"/>
      <c r="O20" s="7"/>
      <c r="P20" s="7"/>
      <c r="Q20" s="7"/>
      <c r="R20" s="7" t="s">
        <v>230</v>
      </c>
      <c r="S20" s="7" t="s">
        <v>282</v>
      </c>
      <c r="T20" s="7" t="s">
        <v>283</v>
      </c>
      <c r="U20" s="7" t="s">
        <v>284</v>
      </c>
      <c r="V20" s="8" t="s">
        <v>285</v>
      </c>
      <c r="W20" s="7" t="s">
        <v>286</v>
      </c>
      <c r="X20" s="7" t="s">
        <v>287</v>
      </c>
      <c r="Y20" s="7" t="s">
        <v>288</v>
      </c>
      <c r="Z20" s="7" t="s">
        <v>289</v>
      </c>
      <c r="AA20" s="7"/>
      <c r="AB20" s="7" t="s">
        <v>290</v>
      </c>
      <c r="AC20" s="7" t="s">
        <v>57</v>
      </c>
      <c r="AD20" s="7" t="s">
        <v>73</v>
      </c>
      <c r="AE20" s="7" t="s">
        <v>22</v>
      </c>
      <c r="AF20" s="7" t="s">
        <v>88</v>
      </c>
      <c r="AG20" s="7" t="s">
        <v>59</v>
      </c>
      <c r="AH20" s="7" t="s">
        <v>25</v>
      </c>
      <c r="AI20" s="7"/>
      <c r="AJ20" s="7" t="s">
        <v>74</v>
      </c>
      <c r="AK20" s="7" t="s">
        <v>26</v>
      </c>
      <c r="AL20" s="2">
        <f>DATE(2025,12,11)+TIME(21,45,51)</f>
        <v>46002.906840277778</v>
      </c>
    </row>
    <row r="21" spans="1:38" ht="15.5" x14ac:dyDescent="0.25">
      <c r="A21" s="4">
        <f>DATE(2025,12,15)+TIME(13,34,15)</f>
        <v>46006.565451388888</v>
      </c>
      <c r="B21" s="9" t="s">
        <v>291</v>
      </c>
      <c r="C21" s="9" t="s">
        <v>292</v>
      </c>
      <c r="D21" s="9" t="s">
        <v>293</v>
      </c>
      <c r="E21" s="9" t="s">
        <v>294</v>
      </c>
      <c r="F21" s="9" t="s">
        <v>295</v>
      </c>
      <c r="G21" s="9" t="s">
        <v>5</v>
      </c>
      <c r="H21" s="9" t="s">
        <v>6</v>
      </c>
      <c r="I21" s="5">
        <f>DATE(2026,2,26)</f>
        <v>46079</v>
      </c>
      <c r="J21" s="5">
        <f t="shared" ref="J21:J27" si="2">DATE(2026,3,1)</f>
        <v>46082</v>
      </c>
      <c r="K21" s="9" t="s">
        <v>296</v>
      </c>
      <c r="L21" s="9" t="s">
        <v>297</v>
      </c>
      <c r="M21" s="9"/>
      <c r="N21" s="9"/>
      <c r="O21" s="9"/>
      <c r="P21" s="9"/>
      <c r="Q21" s="9"/>
      <c r="R21" s="9"/>
      <c r="S21" s="9" t="s">
        <v>298</v>
      </c>
      <c r="T21" s="9" t="s">
        <v>299</v>
      </c>
      <c r="U21" s="9" t="s">
        <v>300</v>
      </c>
      <c r="V21" s="10" t="s">
        <v>301</v>
      </c>
      <c r="W21" s="9" t="s">
        <v>302</v>
      </c>
      <c r="X21" s="9" t="s">
        <v>302</v>
      </c>
      <c r="Y21" s="9" t="s">
        <v>303</v>
      </c>
      <c r="Z21" s="9" t="s">
        <v>304</v>
      </c>
      <c r="AA21" s="9" t="s">
        <v>305</v>
      </c>
      <c r="AB21" s="9" t="s">
        <v>306</v>
      </c>
      <c r="AC21" s="9" t="s">
        <v>20</v>
      </c>
      <c r="AD21" s="9" t="s">
        <v>307</v>
      </c>
      <c r="AE21" s="9" t="s">
        <v>22</v>
      </c>
      <c r="AF21" s="9" t="s">
        <v>23</v>
      </c>
      <c r="AG21" s="9" t="s">
        <v>24</v>
      </c>
      <c r="AH21" s="9" t="s">
        <v>25</v>
      </c>
      <c r="AI21" s="9"/>
      <c r="AJ21" s="9" t="s">
        <v>74</v>
      </c>
      <c r="AK21" s="9" t="s">
        <v>308</v>
      </c>
      <c r="AL21" s="4">
        <f>DATE(2026,1,11)+TIME(21,31,45)</f>
        <v>46033.897048611114</v>
      </c>
    </row>
    <row r="22" spans="1:38" ht="15.5" x14ac:dyDescent="0.25">
      <c r="A22" s="2">
        <f>DATE(2026,1,10)+TIME(14,3,40)</f>
        <v>46032.585879629631</v>
      </c>
      <c r="B22" s="7" t="s">
        <v>309</v>
      </c>
      <c r="C22" s="7" t="s">
        <v>310</v>
      </c>
      <c r="D22" s="7" t="s">
        <v>311</v>
      </c>
      <c r="E22" s="7" t="s">
        <v>30</v>
      </c>
      <c r="F22" s="7" t="s">
        <v>31</v>
      </c>
      <c r="G22" s="7" t="s">
        <v>153</v>
      </c>
      <c r="H22" s="7" t="s">
        <v>6</v>
      </c>
      <c r="I22" s="3">
        <f>DATE(2026,2,26)</f>
        <v>46079</v>
      </c>
      <c r="J22" s="3">
        <f t="shared" si="2"/>
        <v>46082</v>
      </c>
      <c r="K22" s="7"/>
      <c r="L22" s="7" t="s">
        <v>312</v>
      </c>
      <c r="M22" s="7" t="s">
        <v>32</v>
      </c>
      <c r="N22" s="7" t="s">
        <v>64</v>
      </c>
      <c r="O22" s="7"/>
      <c r="P22" s="7"/>
      <c r="Q22" s="7"/>
      <c r="R22" s="7"/>
      <c r="S22" s="7" t="s">
        <v>313</v>
      </c>
      <c r="T22" s="7" t="s">
        <v>314</v>
      </c>
      <c r="U22" s="7" t="s">
        <v>315</v>
      </c>
      <c r="V22" s="8" t="s">
        <v>316</v>
      </c>
      <c r="W22" s="7" t="s">
        <v>317</v>
      </c>
      <c r="X22" s="7" t="s">
        <v>317</v>
      </c>
      <c r="Y22" s="7" t="s">
        <v>318</v>
      </c>
      <c r="Z22" s="7" t="s">
        <v>39</v>
      </c>
      <c r="AA22" s="7" t="s">
        <v>40</v>
      </c>
      <c r="AB22" s="7" t="s">
        <v>319</v>
      </c>
      <c r="AC22" s="7" t="s">
        <v>20</v>
      </c>
      <c r="AD22" s="7" t="s">
        <v>58</v>
      </c>
      <c r="AE22" s="7" t="s">
        <v>43</v>
      </c>
      <c r="AF22" s="7" t="s">
        <v>192</v>
      </c>
      <c r="AG22" s="7" t="s">
        <v>212</v>
      </c>
      <c r="AH22" s="7" t="s">
        <v>25</v>
      </c>
      <c r="AI22" s="7"/>
      <c r="AJ22" s="7"/>
      <c r="AK22" s="7" t="s">
        <v>26</v>
      </c>
      <c r="AL22" s="2">
        <f>DATE(2026,1,10)+TIME(14,3,40)</f>
        <v>46032.585879629631</v>
      </c>
    </row>
    <row r="23" spans="1:38" ht="15.5" x14ac:dyDescent="0.25">
      <c r="A23" s="4">
        <f>DATE(2026,1,9)+TIME(16,13,4)</f>
        <v>46031.675740740742</v>
      </c>
      <c r="B23" s="9" t="s">
        <v>320</v>
      </c>
      <c r="C23" s="9" t="s">
        <v>321</v>
      </c>
      <c r="D23" s="9" t="s">
        <v>322</v>
      </c>
      <c r="E23" s="9" t="s">
        <v>258</v>
      </c>
      <c r="F23" s="9" t="s">
        <v>4</v>
      </c>
      <c r="G23" s="9" t="s">
        <v>5</v>
      </c>
      <c r="H23" s="9" t="s">
        <v>6</v>
      </c>
      <c r="I23" s="5">
        <f>DATE(2026,2,26)</f>
        <v>46079</v>
      </c>
      <c r="J23" s="5">
        <f t="shared" si="2"/>
        <v>46082</v>
      </c>
      <c r="K23" s="9" t="s">
        <v>323</v>
      </c>
      <c r="L23" s="9"/>
      <c r="M23" s="9" t="s">
        <v>32</v>
      </c>
      <c r="N23" s="9"/>
      <c r="O23" s="9"/>
      <c r="P23" s="9"/>
      <c r="Q23" s="9"/>
      <c r="R23" s="9"/>
      <c r="S23" s="9" t="s">
        <v>324</v>
      </c>
      <c r="T23" s="9" t="s">
        <v>325</v>
      </c>
      <c r="U23" s="9" t="s">
        <v>326</v>
      </c>
      <c r="V23" s="10" t="s">
        <v>327</v>
      </c>
      <c r="W23" s="9" t="s">
        <v>328</v>
      </c>
      <c r="X23" s="9" t="s">
        <v>329</v>
      </c>
      <c r="Y23" s="9" t="s">
        <v>330</v>
      </c>
      <c r="Z23" s="9" t="s">
        <v>331</v>
      </c>
      <c r="AA23" s="9" t="s">
        <v>265</v>
      </c>
      <c r="AB23" s="9" t="s">
        <v>332</v>
      </c>
      <c r="AC23" s="9" t="s">
        <v>20</v>
      </c>
      <c r="AD23" s="9" t="s">
        <v>333</v>
      </c>
      <c r="AE23" s="9" t="s">
        <v>22</v>
      </c>
      <c r="AF23" s="9" t="s">
        <v>23</v>
      </c>
      <c r="AG23" s="9" t="s">
        <v>226</v>
      </c>
      <c r="AH23" s="9" t="s">
        <v>25</v>
      </c>
      <c r="AI23" s="9"/>
      <c r="AJ23" s="9"/>
      <c r="AK23" s="9" t="s">
        <v>26</v>
      </c>
      <c r="AL23" s="4">
        <f>DATE(2026,1,9)+TIME(16,13,4)</f>
        <v>46031.675740740742</v>
      </c>
    </row>
    <row r="24" spans="1:38" ht="15.5" x14ac:dyDescent="0.25">
      <c r="A24" s="2">
        <f>DATE(2026,1,13)+TIME(12,30,3)</f>
        <v>46035.520868055559</v>
      </c>
      <c r="B24" s="7" t="s">
        <v>334</v>
      </c>
      <c r="C24" s="7" t="s">
        <v>335</v>
      </c>
      <c r="D24" s="7" t="s">
        <v>336</v>
      </c>
      <c r="E24" s="7" t="s">
        <v>168</v>
      </c>
      <c r="F24" s="7" t="s">
        <v>31</v>
      </c>
      <c r="G24" s="7" t="s">
        <v>63</v>
      </c>
      <c r="H24" s="7" t="s">
        <v>6</v>
      </c>
      <c r="I24" s="3">
        <f>DATE(2026,2,26)</f>
        <v>46079</v>
      </c>
      <c r="J24" s="3">
        <f t="shared" si="2"/>
        <v>46082</v>
      </c>
      <c r="K24" s="7" t="s">
        <v>337</v>
      </c>
      <c r="L24" s="7"/>
      <c r="M24" s="7" t="s">
        <v>32</v>
      </c>
      <c r="N24" s="7" t="s">
        <v>338</v>
      </c>
      <c r="O24" s="7" t="s">
        <v>339</v>
      </c>
      <c r="P24" s="7" t="s">
        <v>340</v>
      </c>
      <c r="Q24" s="7" t="s">
        <v>341</v>
      </c>
      <c r="R24" s="7" t="s">
        <v>342</v>
      </c>
      <c r="S24" s="7" t="s">
        <v>343</v>
      </c>
      <c r="T24" s="7" t="s">
        <v>344</v>
      </c>
      <c r="U24" s="7" t="s">
        <v>345</v>
      </c>
      <c r="V24" s="8" t="s">
        <v>346</v>
      </c>
      <c r="W24" s="7" t="s">
        <v>347</v>
      </c>
      <c r="X24" s="7" t="s">
        <v>347</v>
      </c>
      <c r="Y24" s="7" t="s">
        <v>348</v>
      </c>
      <c r="Z24" s="7" t="s">
        <v>176</v>
      </c>
      <c r="AA24" s="7" t="s">
        <v>177</v>
      </c>
      <c r="AB24" s="7" t="s">
        <v>349</v>
      </c>
      <c r="AC24" s="7" t="s">
        <v>20</v>
      </c>
      <c r="AD24" s="7" t="s">
        <v>73</v>
      </c>
      <c r="AE24" s="7" t="s">
        <v>43</v>
      </c>
      <c r="AF24" s="7" t="s">
        <v>23</v>
      </c>
      <c r="AG24" s="7" t="s">
        <v>24</v>
      </c>
      <c r="AH24" s="7" t="s">
        <v>25</v>
      </c>
      <c r="AI24" s="7"/>
      <c r="AJ24" s="7"/>
      <c r="AK24" s="7" t="s">
        <v>26</v>
      </c>
      <c r="AL24" s="2">
        <f>DATE(2026,1,13)+TIME(12,30,3)</f>
        <v>46035.520868055559</v>
      </c>
    </row>
    <row r="25" spans="1:38" ht="15.5" x14ac:dyDescent="0.25">
      <c r="A25" s="4">
        <f>DATE(2025,12,12)+TIME(7,34,58)</f>
        <v>46003.315949074073</v>
      </c>
      <c r="B25" s="9" t="s">
        <v>350</v>
      </c>
      <c r="C25" s="9" t="s">
        <v>351</v>
      </c>
      <c r="D25" s="9" t="s">
        <v>352</v>
      </c>
      <c r="E25" s="9" t="s">
        <v>105</v>
      </c>
      <c r="F25" s="9" t="s">
        <v>31</v>
      </c>
      <c r="G25" s="9" t="s">
        <v>63</v>
      </c>
      <c r="H25" s="9" t="s">
        <v>6</v>
      </c>
      <c r="I25" s="5">
        <f>DATE(2026,2,25)</f>
        <v>46078</v>
      </c>
      <c r="J25" s="5">
        <f t="shared" si="2"/>
        <v>46082</v>
      </c>
      <c r="K25" s="9"/>
      <c r="L25" s="9" t="s">
        <v>182</v>
      </c>
      <c r="M25" s="9" t="s">
        <v>32</v>
      </c>
      <c r="N25" s="9" t="s">
        <v>64</v>
      </c>
      <c r="O25" s="9"/>
      <c r="P25" s="9"/>
      <c r="Q25" s="9"/>
      <c r="R25" s="9" t="s">
        <v>353</v>
      </c>
      <c r="S25" s="9" t="s">
        <v>354</v>
      </c>
      <c r="T25" s="9" t="s">
        <v>355</v>
      </c>
      <c r="U25" s="9" t="s">
        <v>356</v>
      </c>
      <c r="V25" s="10" t="s">
        <v>357</v>
      </c>
      <c r="W25" s="9" t="s">
        <v>358</v>
      </c>
      <c r="X25" s="9" t="s">
        <v>359</v>
      </c>
      <c r="Y25" s="9" t="s">
        <v>360</v>
      </c>
      <c r="Z25" s="9" t="s">
        <v>360</v>
      </c>
      <c r="AA25" s="9" t="s">
        <v>190</v>
      </c>
      <c r="AB25" s="9" t="s">
        <v>361</v>
      </c>
      <c r="AC25" s="9" t="s">
        <v>147</v>
      </c>
      <c r="AD25" s="9" t="s">
        <v>58</v>
      </c>
      <c r="AE25" s="9" t="s">
        <v>43</v>
      </c>
      <c r="AF25" s="9" t="s">
        <v>88</v>
      </c>
      <c r="AG25" s="9" t="s">
        <v>59</v>
      </c>
      <c r="AH25" s="9" t="s">
        <v>25</v>
      </c>
      <c r="AI25" s="9" t="s">
        <v>148</v>
      </c>
      <c r="AJ25" s="9" t="s">
        <v>74</v>
      </c>
      <c r="AK25" s="9" t="s">
        <v>26</v>
      </c>
      <c r="AL25" s="4">
        <f>DATE(2025,12,12)+TIME(7,34,58)</f>
        <v>46003.315949074073</v>
      </c>
    </row>
    <row r="26" spans="1:38" ht="15.5" x14ac:dyDescent="0.25">
      <c r="A26" s="2">
        <f>DATE(2025,12,12)+TIME(9,21,29)</f>
        <v>46003.389918981484</v>
      </c>
      <c r="B26" s="7" t="s">
        <v>320</v>
      </c>
      <c r="C26" s="7" t="s">
        <v>362</v>
      </c>
      <c r="D26" s="7" t="s">
        <v>363</v>
      </c>
      <c r="E26" s="7" t="s">
        <v>230</v>
      </c>
      <c r="F26" s="7" t="s">
        <v>4</v>
      </c>
      <c r="G26" s="7" t="s">
        <v>280</v>
      </c>
      <c r="H26" s="7" t="s">
        <v>6</v>
      </c>
      <c r="I26" s="3">
        <f>DATE(2026,2,25)</f>
        <v>46078</v>
      </c>
      <c r="J26" s="3">
        <f t="shared" si="2"/>
        <v>46082</v>
      </c>
      <c r="K26" s="7"/>
      <c r="L26" s="7"/>
      <c r="M26" s="7" t="s">
        <v>32</v>
      </c>
      <c r="N26" s="7"/>
      <c r="O26" s="7"/>
      <c r="P26" s="7"/>
      <c r="Q26" s="7"/>
      <c r="R26" s="7"/>
      <c r="S26" s="7" t="s">
        <v>364</v>
      </c>
      <c r="T26" s="7" t="s">
        <v>365</v>
      </c>
      <c r="U26" s="7" t="s">
        <v>366</v>
      </c>
      <c r="V26" s="8" t="s">
        <v>367</v>
      </c>
      <c r="W26" s="7" t="s">
        <v>368</v>
      </c>
      <c r="X26" s="7" t="s">
        <v>368</v>
      </c>
      <c r="Y26" s="7" t="s">
        <v>369</v>
      </c>
      <c r="Z26" s="7" t="s">
        <v>39</v>
      </c>
      <c r="AA26" s="7" t="s">
        <v>40</v>
      </c>
      <c r="AB26" s="7" t="s">
        <v>370</v>
      </c>
      <c r="AC26" s="7" t="s">
        <v>20</v>
      </c>
      <c r="AD26" s="7" t="s">
        <v>307</v>
      </c>
      <c r="AE26" s="7" t="s">
        <v>22</v>
      </c>
      <c r="AF26" s="7" t="s">
        <v>88</v>
      </c>
      <c r="AG26" s="7" t="s">
        <v>24</v>
      </c>
      <c r="AH26" s="7" t="s">
        <v>25</v>
      </c>
      <c r="AI26" s="7"/>
      <c r="AJ26" s="7"/>
      <c r="AK26" s="7" t="s">
        <v>26</v>
      </c>
      <c r="AL26" s="2">
        <f>DATE(2025,12,12)+TIME(9,21,29)</f>
        <v>46003.389918981484</v>
      </c>
    </row>
    <row r="27" spans="1:38" ht="15.5" x14ac:dyDescent="0.25">
      <c r="A27" s="4">
        <f>DATE(2026,1,16)+TIME(9,53,30)</f>
        <v>46038.412152777775</v>
      </c>
      <c r="B27" s="9" t="s">
        <v>371</v>
      </c>
      <c r="C27" s="9" t="s">
        <v>372</v>
      </c>
      <c r="D27" s="9" t="s">
        <v>373</v>
      </c>
      <c r="E27" s="9" t="s">
        <v>258</v>
      </c>
      <c r="F27" s="9" t="s">
        <v>31</v>
      </c>
      <c r="G27" s="9" t="s">
        <v>5</v>
      </c>
      <c r="H27" s="9" t="s">
        <v>6</v>
      </c>
      <c r="I27" s="5">
        <f t="shared" ref="I27:I33" si="3">DATE(2026,2,26)</f>
        <v>46079</v>
      </c>
      <c r="J27" s="5">
        <f t="shared" si="2"/>
        <v>46082</v>
      </c>
      <c r="K27" s="9"/>
      <c r="L27" s="9" t="s">
        <v>374</v>
      </c>
      <c r="M27" s="9" t="s">
        <v>32</v>
      </c>
      <c r="N27" s="9"/>
      <c r="O27" s="9"/>
      <c r="P27" s="9"/>
      <c r="Q27" s="9"/>
      <c r="R27" s="9"/>
      <c r="S27" s="9" t="s">
        <v>375</v>
      </c>
      <c r="T27" s="9" t="s">
        <v>376</v>
      </c>
      <c r="U27" s="9" t="s">
        <v>377</v>
      </c>
      <c r="V27" s="10" t="s">
        <v>378</v>
      </c>
      <c r="W27" s="9" t="s">
        <v>379</v>
      </c>
      <c r="X27" s="9" t="s">
        <v>379</v>
      </c>
      <c r="Y27" s="9" t="s">
        <v>330</v>
      </c>
      <c r="Z27" s="9" t="s">
        <v>331</v>
      </c>
      <c r="AA27" s="9" t="s">
        <v>265</v>
      </c>
      <c r="AB27" s="9" t="s">
        <v>380</v>
      </c>
      <c r="AC27" s="9" t="s">
        <v>20</v>
      </c>
      <c r="AD27" s="9" t="s">
        <v>58</v>
      </c>
      <c r="AE27" s="9" t="s">
        <v>43</v>
      </c>
      <c r="AF27" s="9" t="s">
        <v>23</v>
      </c>
      <c r="AG27" s="9" t="s">
        <v>24</v>
      </c>
      <c r="AH27" s="9" t="s">
        <v>25</v>
      </c>
      <c r="AI27" s="9"/>
      <c r="AJ27" s="9"/>
      <c r="AK27" s="9" t="s">
        <v>26</v>
      </c>
      <c r="AL27" s="4">
        <f>DATE(2026,1,16)+TIME(9,53,30)</f>
        <v>46038.412152777775</v>
      </c>
    </row>
    <row r="28" spans="1:38" ht="15.5" x14ac:dyDescent="0.25">
      <c r="A28" s="2">
        <f>DATE(2026,1,8)+TIME(13,0,19)</f>
        <v>46030.541886574072</v>
      </c>
      <c r="B28" s="7" t="s">
        <v>381</v>
      </c>
      <c r="C28" s="7" t="s">
        <v>382</v>
      </c>
      <c r="D28" s="7" t="s">
        <v>383</v>
      </c>
      <c r="E28" s="7" t="s">
        <v>152</v>
      </c>
      <c r="F28" s="7" t="s">
        <v>4</v>
      </c>
      <c r="G28" s="7" t="s">
        <v>153</v>
      </c>
      <c r="H28" s="7" t="s">
        <v>6</v>
      </c>
      <c r="I28" s="3">
        <f t="shared" si="3"/>
        <v>46079</v>
      </c>
      <c r="J28" s="3">
        <f>DATE(2026,3,2)</f>
        <v>46083</v>
      </c>
      <c r="K28" s="7" t="s">
        <v>384</v>
      </c>
      <c r="L28" s="7" t="s">
        <v>385</v>
      </c>
      <c r="M28" s="7" t="s">
        <v>32</v>
      </c>
      <c r="N28" s="7" t="s">
        <v>64</v>
      </c>
      <c r="O28" s="7"/>
      <c r="P28" s="7"/>
      <c r="Q28" s="7"/>
      <c r="R28" s="7"/>
      <c r="S28" s="7" t="s">
        <v>386</v>
      </c>
      <c r="T28" s="7" t="s">
        <v>387</v>
      </c>
      <c r="U28" s="7" t="s">
        <v>388</v>
      </c>
      <c r="V28" s="8" t="s">
        <v>389</v>
      </c>
      <c r="W28" s="7" t="s">
        <v>390</v>
      </c>
      <c r="X28" s="7" t="s">
        <v>390</v>
      </c>
      <c r="Y28" s="7" t="s">
        <v>391</v>
      </c>
      <c r="Z28" s="7" t="s">
        <v>161</v>
      </c>
      <c r="AA28" s="7" t="s">
        <v>162</v>
      </c>
      <c r="AB28" s="7" t="s">
        <v>392</v>
      </c>
      <c r="AC28" s="7" t="s">
        <v>209</v>
      </c>
      <c r="AD28" s="7" t="s">
        <v>210</v>
      </c>
      <c r="AE28" s="7" t="s">
        <v>22</v>
      </c>
      <c r="AF28" s="7" t="s">
        <v>88</v>
      </c>
      <c r="AG28" s="7" t="s">
        <v>59</v>
      </c>
      <c r="AH28" s="7" t="s">
        <v>25</v>
      </c>
      <c r="AI28" s="7"/>
      <c r="AJ28" s="7"/>
      <c r="AK28" s="7" t="s">
        <v>26</v>
      </c>
      <c r="AL28" s="2">
        <f>DATE(2026,1,8)+TIME(13,0,19)</f>
        <v>46030.541886574072</v>
      </c>
    </row>
    <row r="29" spans="1:38" ht="15.5" x14ac:dyDescent="0.25">
      <c r="A29" s="4">
        <f>DATE(2025,12,15)+TIME(20,10,6)</f>
        <v>46006.84034722222</v>
      </c>
      <c r="B29" s="9" t="s">
        <v>393</v>
      </c>
      <c r="C29" s="9" t="s">
        <v>394</v>
      </c>
      <c r="D29" s="9" t="s">
        <v>395</v>
      </c>
      <c r="E29" s="9" t="s">
        <v>30</v>
      </c>
      <c r="F29" s="9" t="s">
        <v>4</v>
      </c>
      <c r="G29" s="9" t="s">
        <v>5</v>
      </c>
      <c r="H29" s="9" t="s">
        <v>6</v>
      </c>
      <c r="I29" s="5">
        <f t="shared" si="3"/>
        <v>46079</v>
      </c>
      <c r="J29" s="5">
        <f>DATE(2026,3,1)</f>
        <v>46082</v>
      </c>
      <c r="K29" s="9" t="s">
        <v>396</v>
      </c>
      <c r="L29" s="9" t="s">
        <v>397</v>
      </c>
      <c r="M29" s="9" t="s">
        <v>32</v>
      </c>
      <c r="N29" s="9"/>
      <c r="O29" s="9"/>
      <c r="P29" s="9"/>
      <c r="Q29" s="9"/>
      <c r="R29" s="9"/>
      <c r="S29" s="9" t="s">
        <v>398</v>
      </c>
      <c r="T29" s="9" t="s">
        <v>399</v>
      </c>
      <c r="U29" s="9" t="s">
        <v>400</v>
      </c>
      <c r="V29" s="10" t="s">
        <v>401</v>
      </c>
      <c r="W29" s="9" t="s">
        <v>402</v>
      </c>
      <c r="X29" s="9" t="s">
        <v>402</v>
      </c>
      <c r="Y29" s="9" t="s">
        <v>403</v>
      </c>
      <c r="Z29" s="9" t="s">
        <v>39</v>
      </c>
      <c r="AA29" s="9" t="s">
        <v>40</v>
      </c>
      <c r="AB29" s="9" t="s">
        <v>404</v>
      </c>
      <c r="AC29" s="9" t="s">
        <v>20</v>
      </c>
      <c r="AD29" s="9" t="s">
        <v>21</v>
      </c>
      <c r="AE29" s="9" t="s">
        <v>22</v>
      </c>
      <c r="AF29" s="9" t="s">
        <v>88</v>
      </c>
      <c r="AG29" s="9" t="s">
        <v>59</v>
      </c>
      <c r="AH29" s="9" t="s">
        <v>25</v>
      </c>
      <c r="AI29" s="9"/>
      <c r="AJ29" s="9"/>
      <c r="AK29" s="9" t="s">
        <v>26</v>
      </c>
      <c r="AL29" s="4">
        <f>DATE(2025,12,15)+TIME(20,10,6)</f>
        <v>46006.84034722222</v>
      </c>
    </row>
    <row r="30" spans="1:38" ht="15.5" x14ac:dyDescent="0.25">
      <c r="A30" s="2">
        <f>DATE(2026,1,9)+TIME(17,48,5)</f>
        <v>46031.741724537038</v>
      </c>
      <c r="B30" s="7" t="s">
        <v>405</v>
      </c>
      <c r="C30" s="7" t="s">
        <v>406</v>
      </c>
      <c r="D30" s="7" t="s">
        <v>407</v>
      </c>
      <c r="E30" s="7" t="s">
        <v>408</v>
      </c>
      <c r="F30" s="7" t="s">
        <v>4</v>
      </c>
      <c r="G30" s="7" t="s">
        <v>5</v>
      </c>
      <c r="H30" s="7" t="s">
        <v>6</v>
      </c>
      <c r="I30" s="3">
        <f t="shared" si="3"/>
        <v>46079</v>
      </c>
      <c r="J30" s="3">
        <f>DATE(2026,3,1)</f>
        <v>46082</v>
      </c>
      <c r="K30" s="7" t="s">
        <v>409</v>
      </c>
      <c r="L30" s="7" t="s">
        <v>410</v>
      </c>
      <c r="M30" s="7" t="s">
        <v>32</v>
      </c>
      <c r="N30" s="7"/>
      <c r="O30" s="7"/>
      <c r="P30" s="7"/>
      <c r="Q30" s="7"/>
      <c r="R30" s="7"/>
      <c r="S30" s="7" t="s">
        <v>411</v>
      </c>
      <c r="T30" s="7" t="s">
        <v>412</v>
      </c>
      <c r="U30" s="7" t="s">
        <v>413</v>
      </c>
      <c r="V30" s="8" t="s">
        <v>414</v>
      </c>
      <c r="W30" s="7" t="s">
        <v>415</v>
      </c>
      <c r="X30" s="7" t="s">
        <v>415</v>
      </c>
      <c r="Y30" s="7" t="s">
        <v>416</v>
      </c>
      <c r="Z30" s="7" t="s">
        <v>417</v>
      </c>
      <c r="AA30" s="7" t="s">
        <v>418</v>
      </c>
      <c r="AB30" s="7" t="s">
        <v>419</v>
      </c>
      <c r="AC30" s="7" t="s">
        <v>130</v>
      </c>
      <c r="AD30" s="7" t="s">
        <v>73</v>
      </c>
      <c r="AE30" s="7" t="s">
        <v>22</v>
      </c>
      <c r="AF30" s="7" t="s">
        <v>23</v>
      </c>
      <c r="AG30" s="7" t="s">
        <v>226</v>
      </c>
      <c r="AH30" s="7" t="s">
        <v>25</v>
      </c>
      <c r="AI30" s="7"/>
      <c r="AJ30" s="7"/>
      <c r="AK30" s="7" t="s">
        <v>26</v>
      </c>
      <c r="AL30" s="2">
        <f>DATE(2026,1,9)+TIME(17,48,5)</f>
        <v>46031.741724537038</v>
      </c>
    </row>
    <row r="31" spans="1:38" ht="15.5" x14ac:dyDescent="0.25">
      <c r="A31" s="4">
        <f>DATE(2026,1,9)+TIME(15,58,51)</f>
        <v>46031.665868055556</v>
      </c>
      <c r="B31" s="9" t="s">
        <v>420</v>
      </c>
      <c r="C31" s="9" t="s">
        <v>421</v>
      </c>
      <c r="D31" s="9" t="s">
        <v>422</v>
      </c>
      <c r="E31" s="9" t="s">
        <v>47</v>
      </c>
      <c r="F31" s="9" t="s">
        <v>31</v>
      </c>
      <c r="G31" s="9" t="s">
        <v>153</v>
      </c>
      <c r="H31" s="9" t="s">
        <v>6</v>
      </c>
      <c r="I31" s="5">
        <f t="shared" si="3"/>
        <v>46079</v>
      </c>
      <c r="J31" s="5">
        <f>DATE(2026,3,1)</f>
        <v>46082</v>
      </c>
      <c r="K31" s="9"/>
      <c r="L31" s="9"/>
      <c r="M31" s="9" t="s">
        <v>32</v>
      </c>
      <c r="N31" s="9" t="s">
        <v>338</v>
      </c>
      <c r="O31" s="9" t="s">
        <v>423</v>
      </c>
      <c r="P31" s="9" t="s">
        <v>424</v>
      </c>
      <c r="Q31" s="9" t="s">
        <v>425</v>
      </c>
      <c r="R31" s="9"/>
      <c r="S31" s="9" t="s">
        <v>426</v>
      </c>
      <c r="T31" s="9" t="s">
        <v>427</v>
      </c>
      <c r="U31" s="9" t="s">
        <v>428</v>
      </c>
      <c r="V31" s="10" t="s">
        <v>429</v>
      </c>
      <c r="W31" s="9" t="s">
        <v>430</v>
      </c>
      <c r="X31" s="9" t="s">
        <v>430</v>
      </c>
      <c r="Y31" s="9" t="s">
        <v>431</v>
      </c>
      <c r="Z31" s="9" t="s">
        <v>54</v>
      </c>
      <c r="AA31" s="9" t="s">
        <v>55</v>
      </c>
      <c r="AB31" s="9" t="s">
        <v>432</v>
      </c>
      <c r="AC31" s="9" t="s">
        <v>130</v>
      </c>
      <c r="AD31" s="9" t="s">
        <v>58</v>
      </c>
      <c r="AE31" s="9" t="s">
        <v>43</v>
      </c>
      <c r="AF31" s="9" t="s">
        <v>88</v>
      </c>
      <c r="AG31" s="9" t="s">
        <v>226</v>
      </c>
      <c r="AH31" s="9" t="s">
        <v>25</v>
      </c>
      <c r="AI31" s="9"/>
      <c r="AJ31" s="9" t="s">
        <v>74</v>
      </c>
      <c r="AK31" s="9" t="s">
        <v>26</v>
      </c>
      <c r="AL31" s="4">
        <f>DATE(2026,1,9)+TIME(15,58,51)</f>
        <v>46031.665868055556</v>
      </c>
    </row>
    <row r="32" spans="1:38" ht="15.5" x14ac:dyDescent="0.25">
      <c r="A32" s="2">
        <f>DATE(2025,12,15)+TIME(14,27,15)</f>
        <v>46006.602256944447</v>
      </c>
      <c r="B32" s="7" t="s">
        <v>433</v>
      </c>
      <c r="C32" s="7" t="s">
        <v>434</v>
      </c>
      <c r="D32" s="7" t="s">
        <v>435</v>
      </c>
      <c r="E32" s="7" t="s">
        <v>196</v>
      </c>
      <c r="F32" s="7" t="s">
        <v>4</v>
      </c>
      <c r="G32" s="7" t="s">
        <v>5</v>
      </c>
      <c r="H32" s="7" t="s">
        <v>6</v>
      </c>
      <c r="I32" s="3">
        <f t="shared" si="3"/>
        <v>46079</v>
      </c>
      <c r="J32" s="3">
        <f>DATE(2026,3,2)</f>
        <v>46083</v>
      </c>
      <c r="K32" s="7"/>
      <c r="L32" s="7" t="s">
        <v>32</v>
      </c>
      <c r="M32" s="7" t="s">
        <v>32</v>
      </c>
      <c r="N32" s="7"/>
      <c r="O32" s="7"/>
      <c r="P32" s="7"/>
      <c r="Q32" s="7"/>
      <c r="R32" s="7"/>
      <c r="S32" s="7" t="s">
        <v>436</v>
      </c>
      <c r="T32" s="7" t="s">
        <v>437</v>
      </c>
      <c r="U32" s="7" t="s">
        <v>438</v>
      </c>
      <c r="V32" s="8" t="s">
        <v>439</v>
      </c>
      <c r="W32" s="7" t="s">
        <v>440</v>
      </c>
      <c r="X32" s="7" t="s">
        <v>440</v>
      </c>
      <c r="Y32" s="7" t="s">
        <v>441</v>
      </c>
      <c r="Z32" s="7" t="s">
        <v>207</v>
      </c>
      <c r="AA32" s="7" t="s">
        <v>275</v>
      </c>
      <c r="AB32" s="7" t="s">
        <v>442</v>
      </c>
      <c r="AC32" s="7" t="s">
        <v>130</v>
      </c>
      <c r="AD32" s="7" t="s">
        <v>73</v>
      </c>
      <c r="AE32" s="7" t="s">
        <v>22</v>
      </c>
      <c r="AF32" s="7" t="s">
        <v>88</v>
      </c>
      <c r="AG32" s="7" t="s">
        <v>212</v>
      </c>
      <c r="AH32" s="7" t="s">
        <v>25</v>
      </c>
      <c r="AI32" s="7"/>
      <c r="AJ32" s="7" t="s">
        <v>74</v>
      </c>
      <c r="AK32" s="7" t="s">
        <v>26</v>
      </c>
      <c r="AL32" s="2">
        <f>DATE(2025,12,15)+TIME(14,27,15)</f>
        <v>46006.602256944447</v>
      </c>
    </row>
    <row r="33" spans="1:38" ht="15.5" x14ac:dyDescent="0.25">
      <c r="A33" s="4">
        <f>DATE(2025,12,15)+TIME(13,35,23)</f>
        <v>46006.566238425927</v>
      </c>
      <c r="B33" s="9" t="s">
        <v>443</v>
      </c>
      <c r="C33" s="9" t="s">
        <v>444</v>
      </c>
      <c r="D33" s="9" t="s">
        <v>445</v>
      </c>
      <c r="E33" s="9" t="s">
        <v>408</v>
      </c>
      <c r="F33" s="9" t="s">
        <v>31</v>
      </c>
      <c r="G33" s="9" t="s">
        <v>153</v>
      </c>
      <c r="H33" s="9" t="s">
        <v>6</v>
      </c>
      <c r="I33" s="5">
        <f t="shared" si="3"/>
        <v>46079</v>
      </c>
      <c r="J33" s="5">
        <f>DATE(2026,3,1)</f>
        <v>46082</v>
      </c>
      <c r="K33" s="9"/>
      <c r="L33" s="9"/>
      <c r="M33" s="9"/>
      <c r="N33" s="9" t="s">
        <v>64</v>
      </c>
      <c r="O33" s="9"/>
      <c r="P33" s="9"/>
      <c r="Q33" s="9"/>
      <c r="R33" s="9"/>
      <c r="S33" s="9" t="s">
        <v>446</v>
      </c>
      <c r="T33" s="9" t="s">
        <v>447</v>
      </c>
      <c r="U33" s="9" t="s">
        <v>448</v>
      </c>
      <c r="V33" s="10" t="s">
        <v>449</v>
      </c>
      <c r="W33" s="9" t="s">
        <v>450</v>
      </c>
      <c r="X33" s="9" t="s">
        <v>450</v>
      </c>
      <c r="Y33" s="9" t="s">
        <v>451</v>
      </c>
      <c r="Z33" s="9" t="s">
        <v>417</v>
      </c>
      <c r="AA33" s="9" t="s">
        <v>418</v>
      </c>
      <c r="AB33" s="9" t="s">
        <v>452</v>
      </c>
      <c r="AC33" s="9" t="s">
        <v>20</v>
      </c>
      <c r="AD33" s="9" t="s">
        <v>58</v>
      </c>
      <c r="AE33" s="9" t="s">
        <v>43</v>
      </c>
      <c r="AF33" s="9" t="s">
        <v>453</v>
      </c>
      <c r="AG33" s="9" t="s">
        <v>226</v>
      </c>
      <c r="AH33" s="9" t="s">
        <v>25</v>
      </c>
      <c r="AI33" s="9"/>
      <c r="AJ33" s="9"/>
      <c r="AK33" s="9" t="s">
        <v>26</v>
      </c>
      <c r="AL33" s="4">
        <f>DATE(2025,12,15)+TIME(13,35,23)</f>
        <v>46006.566238425927</v>
      </c>
    </row>
    <row r="34" spans="1:38" ht="15.5" x14ac:dyDescent="0.25">
      <c r="A34" s="2">
        <f>DATE(2025,12,11)+TIME(16,6,8)</f>
        <v>46002.670925925922</v>
      </c>
      <c r="B34" s="7" t="s">
        <v>454</v>
      </c>
      <c r="C34" s="7" t="s">
        <v>455</v>
      </c>
      <c r="D34" s="7" t="s">
        <v>456</v>
      </c>
      <c r="E34" s="7" t="s">
        <v>230</v>
      </c>
      <c r="F34" s="7" t="s">
        <v>4</v>
      </c>
      <c r="G34" s="7" t="s">
        <v>280</v>
      </c>
      <c r="H34" s="7" t="s">
        <v>6</v>
      </c>
      <c r="I34" s="3">
        <f>DATE(2026,2,25)</f>
        <v>46078</v>
      </c>
      <c r="J34" s="3">
        <f>DATE(2026,3,1)</f>
        <v>46082</v>
      </c>
      <c r="K34" s="7"/>
      <c r="L34" s="7"/>
      <c r="M34" s="7"/>
      <c r="N34" s="7"/>
      <c r="O34" s="7"/>
      <c r="P34" s="7"/>
      <c r="Q34" s="7"/>
      <c r="R34" s="7" t="s">
        <v>457</v>
      </c>
      <c r="S34" s="7" t="s">
        <v>458</v>
      </c>
      <c r="T34" s="7" t="s">
        <v>459</v>
      </c>
      <c r="U34" s="7" t="s">
        <v>460</v>
      </c>
      <c r="V34" s="8" t="s">
        <v>461</v>
      </c>
      <c r="W34" s="7" t="s">
        <v>462</v>
      </c>
      <c r="X34" s="7" t="s">
        <v>462</v>
      </c>
      <c r="Y34" s="7" t="s">
        <v>54</v>
      </c>
      <c r="Z34" s="7" t="s">
        <v>463</v>
      </c>
      <c r="AA34" s="7" t="s">
        <v>464</v>
      </c>
      <c r="AB34" s="7" t="s">
        <v>465</v>
      </c>
      <c r="AC34" s="7" t="s">
        <v>147</v>
      </c>
      <c r="AD34" s="7" t="s">
        <v>73</v>
      </c>
      <c r="AE34" s="7" t="s">
        <v>22</v>
      </c>
      <c r="AF34" s="7" t="s">
        <v>23</v>
      </c>
      <c r="AG34" s="7" t="s">
        <v>466</v>
      </c>
      <c r="AH34" s="7" t="s">
        <v>25</v>
      </c>
      <c r="AI34" s="7"/>
      <c r="AJ34" s="7" t="s">
        <v>74</v>
      </c>
      <c r="AK34" s="7" t="s">
        <v>254</v>
      </c>
      <c r="AL34" s="2">
        <f>DATE(2025,12,11)+TIME(16,6,8)</f>
        <v>46002.670925925922</v>
      </c>
    </row>
    <row r="35" spans="1:38" ht="15.5" x14ac:dyDescent="0.25">
      <c r="A35" s="4">
        <f>DATE(2025,12,15)+TIME(12,2,49)</f>
        <v>46006.501956018517</v>
      </c>
      <c r="B35" s="9" t="s">
        <v>467</v>
      </c>
      <c r="C35" s="9" t="s">
        <v>468</v>
      </c>
      <c r="D35" s="9" t="s">
        <v>469</v>
      </c>
      <c r="E35" s="9" t="s">
        <v>196</v>
      </c>
      <c r="F35" s="9" t="s">
        <v>31</v>
      </c>
      <c r="G35" s="9" t="s">
        <v>5</v>
      </c>
      <c r="H35" s="9" t="s">
        <v>6</v>
      </c>
      <c r="I35" s="5">
        <f t="shared" ref="I35:I43" si="4">DATE(2026,2,26)</f>
        <v>46079</v>
      </c>
      <c r="J35" s="5">
        <f>DATE(2026,3,2)</f>
        <v>46083</v>
      </c>
      <c r="K35" s="9" t="s">
        <v>470</v>
      </c>
      <c r="L35" s="9"/>
      <c r="M35" s="9" t="s">
        <v>32</v>
      </c>
      <c r="N35" s="9"/>
      <c r="O35" s="9"/>
      <c r="P35" s="9"/>
      <c r="Q35" s="9"/>
      <c r="R35" s="9"/>
      <c r="S35" s="9" t="s">
        <v>471</v>
      </c>
      <c r="T35" s="9" t="s">
        <v>472</v>
      </c>
      <c r="U35" s="9" t="s">
        <v>473</v>
      </c>
      <c r="V35" s="10" t="s">
        <v>474</v>
      </c>
      <c r="W35" s="9" t="s">
        <v>475</v>
      </c>
      <c r="X35" s="9" t="s">
        <v>475</v>
      </c>
      <c r="Y35" s="9" t="s">
        <v>476</v>
      </c>
      <c r="Z35" s="9" t="s">
        <v>207</v>
      </c>
      <c r="AA35" s="9" t="s">
        <v>275</v>
      </c>
      <c r="AB35" s="9" t="s">
        <v>477</v>
      </c>
      <c r="AC35" s="9" t="s">
        <v>130</v>
      </c>
      <c r="AD35" s="9" t="s">
        <v>58</v>
      </c>
      <c r="AE35" s="9" t="s">
        <v>43</v>
      </c>
      <c r="AF35" s="9" t="s">
        <v>88</v>
      </c>
      <c r="AG35" s="9" t="s">
        <v>212</v>
      </c>
      <c r="AH35" s="9" t="s">
        <v>25</v>
      </c>
      <c r="AI35" s="9"/>
      <c r="AJ35" s="9" t="s">
        <v>74</v>
      </c>
      <c r="AK35" s="9" t="s">
        <v>26</v>
      </c>
      <c r="AL35" s="4">
        <f>DATE(2025,12,15)+TIME(12,2,49)</f>
        <v>46006.501956018517</v>
      </c>
    </row>
    <row r="36" spans="1:38" ht="15.5" x14ac:dyDescent="0.25">
      <c r="A36" s="2">
        <f>DATE(2026,1,7)+TIME(15,19,57)</f>
        <v>46029.638854166667</v>
      </c>
      <c r="B36" s="7" t="s">
        <v>478</v>
      </c>
      <c r="C36" s="7" t="s">
        <v>479</v>
      </c>
      <c r="D36" s="7" t="s">
        <v>480</v>
      </c>
      <c r="E36" s="7" t="s">
        <v>134</v>
      </c>
      <c r="F36" s="7" t="s">
        <v>31</v>
      </c>
      <c r="G36" s="7" t="s">
        <v>153</v>
      </c>
      <c r="H36" s="7" t="s">
        <v>6</v>
      </c>
      <c r="I36" s="3">
        <f t="shared" si="4"/>
        <v>46079</v>
      </c>
      <c r="J36" s="3">
        <f t="shared" ref="J36:J43" si="5">DATE(2026,3,1)</f>
        <v>46082</v>
      </c>
      <c r="K36" s="7"/>
      <c r="L36" s="7" t="s">
        <v>481</v>
      </c>
      <c r="M36" s="7" t="s">
        <v>32</v>
      </c>
      <c r="N36" s="7" t="s">
        <v>64</v>
      </c>
      <c r="O36" s="7"/>
      <c r="P36" s="7"/>
      <c r="Q36" s="7"/>
      <c r="R36" s="7"/>
      <c r="S36" s="7" t="s">
        <v>482</v>
      </c>
      <c r="T36" s="7" t="s">
        <v>483</v>
      </c>
      <c r="U36" s="7" t="s">
        <v>484</v>
      </c>
      <c r="V36" s="8" t="s">
        <v>485</v>
      </c>
      <c r="W36" s="7" t="s">
        <v>486</v>
      </c>
      <c r="X36" s="7" t="s">
        <v>487</v>
      </c>
      <c r="Y36" s="7" t="s">
        <v>488</v>
      </c>
      <c r="Z36" s="7" t="s">
        <v>144</v>
      </c>
      <c r="AA36" s="7" t="s">
        <v>145</v>
      </c>
      <c r="AB36" s="7" t="s">
        <v>489</v>
      </c>
      <c r="AC36" s="7" t="s">
        <v>20</v>
      </c>
      <c r="AD36" s="7" t="s">
        <v>58</v>
      </c>
      <c r="AE36" s="7" t="s">
        <v>43</v>
      </c>
      <c r="AF36" s="7" t="s">
        <v>23</v>
      </c>
      <c r="AG36" s="7" t="s">
        <v>24</v>
      </c>
      <c r="AH36" s="7" t="s">
        <v>25</v>
      </c>
      <c r="AI36" s="7"/>
      <c r="AJ36" s="7" t="s">
        <v>74</v>
      </c>
      <c r="AK36" s="7" t="s">
        <v>26</v>
      </c>
      <c r="AL36" s="2">
        <f>DATE(2026,1,7)+TIME(15,19,57)</f>
        <v>46029.638854166667</v>
      </c>
    </row>
    <row r="37" spans="1:38" ht="15.5" x14ac:dyDescent="0.25">
      <c r="A37" s="4">
        <f>DATE(2025,12,15)+TIME(14,4,46)</f>
        <v>46006.586643518516</v>
      </c>
      <c r="B37" s="9" t="s">
        <v>490</v>
      </c>
      <c r="C37" s="9" t="s">
        <v>491</v>
      </c>
      <c r="D37" s="9" t="s">
        <v>492</v>
      </c>
      <c r="E37" s="9" t="s">
        <v>78</v>
      </c>
      <c r="F37" s="9" t="s">
        <v>4</v>
      </c>
      <c r="G37" s="9" t="s">
        <v>5</v>
      </c>
      <c r="H37" s="9" t="s">
        <v>6</v>
      </c>
      <c r="I37" s="5">
        <f t="shared" si="4"/>
        <v>46079</v>
      </c>
      <c r="J37" s="5">
        <f t="shared" si="5"/>
        <v>46082</v>
      </c>
      <c r="K37" s="9" t="s">
        <v>493</v>
      </c>
      <c r="L37" s="9" t="s">
        <v>494</v>
      </c>
      <c r="M37" s="9" t="s">
        <v>32</v>
      </c>
      <c r="N37" s="9"/>
      <c r="O37" s="9"/>
      <c r="P37" s="9"/>
      <c r="Q37" s="9"/>
      <c r="R37" s="9"/>
      <c r="S37" s="9" t="s">
        <v>495</v>
      </c>
      <c r="T37" s="9" t="s">
        <v>496</v>
      </c>
      <c r="U37" s="9" t="s">
        <v>497</v>
      </c>
      <c r="V37" s="10" t="s">
        <v>498</v>
      </c>
      <c r="W37" s="9" t="s">
        <v>499</v>
      </c>
      <c r="X37" s="9" t="s">
        <v>499</v>
      </c>
      <c r="Y37" s="9" t="s">
        <v>500</v>
      </c>
      <c r="Z37" s="9" t="s">
        <v>86</v>
      </c>
      <c r="AA37" s="9"/>
      <c r="AB37" s="9" t="s">
        <v>501</v>
      </c>
      <c r="AC37" s="9" t="s">
        <v>20</v>
      </c>
      <c r="AD37" s="9" t="s">
        <v>210</v>
      </c>
      <c r="AE37" s="9" t="s">
        <v>22</v>
      </c>
      <c r="AF37" s="9" t="s">
        <v>88</v>
      </c>
      <c r="AG37" s="9" t="s">
        <v>59</v>
      </c>
      <c r="AH37" s="9" t="s">
        <v>25</v>
      </c>
      <c r="AI37" s="9"/>
      <c r="AJ37" s="9"/>
      <c r="AK37" s="9" t="s">
        <v>26</v>
      </c>
      <c r="AL37" s="4">
        <f>DATE(2025,12,15)+TIME(14,4,46)</f>
        <v>46006.586643518516</v>
      </c>
    </row>
    <row r="38" spans="1:38" ht="15.5" x14ac:dyDescent="0.25">
      <c r="A38" s="2">
        <f>DATE(2025,12,19)+TIME(14,58,33)</f>
        <v>46010.623993055553</v>
      </c>
      <c r="B38" s="7" t="s">
        <v>502</v>
      </c>
      <c r="C38" s="7" t="s">
        <v>503</v>
      </c>
      <c r="D38" s="7" t="s">
        <v>504</v>
      </c>
      <c r="E38" s="7" t="s">
        <v>505</v>
      </c>
      <c r="F38" s="7" t="s">
        <v>506</v>
      </c>
      <c r="G38" s="7" t="s">
        <v>507</v>
      </c>
      <c r="H38" s="7" t="s">
        <v>6</v>
      </c>
      <c r="I38" s="3">
        <f t="shared" si="4"/>
        <v>46079</v>
      </c>
      <c r="J38" s="3">
        <f t="shared" si="5"/>
        <v>46082</v>
      </c>
      <c r="K38" s="7"/>
      <c r="L38" s="7"/>
      <c r="M38" s="7" t="s">
        <v>32</v>
      </c>
      <c r="N38" s="7"/>
      <c r="O38" s="7"/>
      <c r="P38" s="7"/>
      <c r="Q38" s="7"/>
      <c r="R38" s="7"/>
      <c r="S38" s="7" t="s">
        <v>508</v>
      </c>
      <c r="T38" s="7" t="s">
        <v>509</v>
      </c>
      <c r="U38" s="7" t="s">
        <v>510</v>
      </c>
      <c r="V38" s="8" t="s">
        <v>511</v>
      </c>
      <c r="W38" s="7" t="s">
        <v>512</v>
      </c>
      <c r="X38" s="7" t="s">
        <v>512</v>
      </c>
      <c r="Y38" s="7" t="s">
        <v>513</v>
      </c>
      <c r="Z38" s="7" t="s">
        <v>114</v>
      </c>
      <c r="AA38" s="7" t="s">
        <v>115</v>
      </c>
      <c r="AB38" s="7" t="s">
        <v>514</v>
      </c>
      <c r="AC38" s="7" t="s">
        <v>57</v>
      </c>
      <c r="AD38" s="7" t="s">
        <v>164</v>
      </c>
      <c r="AE38" s="7" t="s">
        <v>515</v>
      </c>
      <c r="AF38" s="7" t="s">
        <v>225</v>
      </c>
      <c r="AG38" s="7" t="s">
        <v>516</v>
      </c>
      <c r="AH38" s="7" t="s">
        <v>25</v>
      </c>
      <c r="AI38" s="7"/>
      <c r="AJ38" s="7"/>
      <c r="AK38" s="7" t="s">
        <v>26</v>
      </c>
      <c r="AL38" s="2">
        <f>DATE(2025,12,19)+TIME(14,58,33)</f>
        <v>46010.623993055553</v>
      </c>
    </row>
    <row r="39" spans="1:38" ht="15.5" x14ac:dyDescent="0.25">
      <c r="A39" s="4">
        <f>DATE(2026,1,9)+TIME(13,26,24)</f>
        <v>46031.56</v>
      </c>
      <c r="B39" s="9" t="s">
        <v>517</v>
      </c>
      <c r="C39" s="9" t="s">
        <v>518</v>
      </c>
      <c r="D39" s="9" t="s">
        <v>519</v>
      </c>
      <c r="E39" s="9" t="s">
        <v>520</v>
      </c>
      <c r="F39" s="9" t="s">
        <v>4</v>
      </c>
      <c r="G39" s="9" t="s">
        <v>5</v>
      </c>
      <c r="H39" s="9" t="s">
        <v>6</v>
      </c>
      <c r="I39" s="5">
        <f t="shared" si="4"/>
        <v>46079</v>
      </c>
      <c r="J39" s="5">
        <f t="shared" si="5"/>
        <v>46082</v>
      </c>
      <c r="K39" s="9"/>
      <c r="L39" s="9" t="s">
        <v>32</v>
      </c>
      <c r="M39" s="9" t="s">
        <v>32</v>
      </c>
      <c r="N39" s="9"/>
      <c r="O39" s="9"/>
      <c r="P39" s="9"/>
      <c r="Q39" s="9"/>
      <c r="R39" s="9" t="s">
        <v>521</v>
      </c>
      <c r="S39" s="9" t="s">
        <v>522</v>
      </c>
      <c r="T39" s="9" t="s">
        <v>523</v>
      </c>
      <c r="U39" s="9" t="s">
        <v>524</v>
      </c>
      <c r="V39" s="10" t="s">
        <v>525</v>
      </c>
      <c r="W39" s="9" t="s">
        <v>526</v>
      </c>
      <c r="X39" s="9" t="s">
        <v>526</v>
      </c>
      <c r="Y39" s="9" t="s">
        <v>527</v>
      </c>
      <c r="Z39" s="9" t="s">
        <v>528</v>
      </c>
      <c r="AA39" s="9"/>
      <c r="AB39" s="9" t="s">
        <v>529</v>
      </c>
      <c r="AC39" s="9" t="s">
        <v>20</v>
      </c>
      <c r="AD39" s="9" t="s">
        <v>210</v>
      </c>
      <c r="AE39" s="9" t="s">
        <v>22</v>
      </c>
      <c r="AF39" s="9" t="s">
        <v>88</v>
      </c>
      <c r="AG39" s="9" t="s">
        <v>59</v>
      </c>
      <c r="AH39" s="9" t="s">
        <v>25</v>
      </c>
      <c r="AI39" s="9" t="s">
        <v>148</v>
      </c>
      <c r="AJ39" s="9" t="s">
        <v>74</v>
      </c>
      <c r="AK39" s="9" t="s">
        <v>26</v>
      </c>
      <c r="AL39" s="4">
        <f>DATE(2026,1,9)+TIME(13,26,24)</f>
        <v>46031.56</v>
      </c>
    </row>
    <row r="40" spans="1:38" ht="15.5" x14ac:dyDescent="0.25">
      <c r="A40" s="2">
        <f>DATE(2025,12,16)+TIME(22,2,48)</f>
        <v>46007.918611111112</v>
      </c>
      <c r="B40" s="7" t="s">
        <v>530</v>
      </c>
      <c r="C40" s="7" t="s">
        <v>531</v>
      </c>
      <c r="D40" s="7" t="s">
        <v>532</v>
      </c>
      <c r="E40" s="7" t="s">
        <v>134</v>
      </c>
      <c r="F40" s="7" t="s">
        <v>4</v>
      </c>
      <c r="G40" s="7" t="s">
        <v>153</v>
      </c>
      <c r="H40" s="7" t="s">
        <v>6</v>
      </c>
      <c r="I40" s="3">
        <f t="shared" si="4"/>
        <v>46079</v>
      </c>
      <c r="J40" s="3">
        <f t="shared" si="5"/>
        <v>46082</v>
      </c>
      <c r="K40" s="7" t="s">
        <v>533</v>
      </c>
      <c r="L40" s="7" t="s">
        <v>470</v>
      </c>
      <c r="M40" s="7" t="s">
        <v>32</v>
      </c>
      <c r="N40" s="7" t="s">
        <v>338</v>
      </c>
      <c r="O40" s="7" t="s">
        <v>534</v>
      </c>
      <c r="P40" s="7" t="s">
        <v>535</v>
      </c>
      <c r="Q40" s="7" t="s">
        <v>532</v>
      </c>
      <c r="R40" s="7"/>
      <c r="S40" s="7" t="s">
        <v>536</v>
      </c>
      <c r="T40" s="7" t="s">
        <v>537</v>
      </c>
      <c r="U40" s="7" t="s">
        <v>538</v>
      </c>
      <c r="V40" s="8" t="s">
        <v>539</v>
      </c>
      <c r="W40" s="7" t="s">
        <v>540</v>
      </c>
      <c r="X40" s="7" t="s">
        <v>540</v>
      </c>
      <c r="Y40" s="7" t="s">
        <v>488</v>
      </c>
      <c r="Z40" s="7" t="s">
        <v>144</v>
      </c>
      <c r="AA40" s="7" t="s">
        <v>145</v>
      </c>
      <c r="AB40" s="7" t="s">
        <v>541</v>
      </c>
      <c r="AC40" s="7" t="s">
        <v>147</v>
      </c>
      <c r="AD40" s="7" t="s">
        <v>73</v>
      </c>
      <c r="AE40" s="7" t="s">
        <v>22</v>
      </c>
      <c r="AF40" s="7" t="s">
        <v>88</v>
      </c>
      <c r="AG40" s="7" t="s">
        <v>212</v>
      </c>
      <c r="AH40" s="7" t="s">
        <v>25</v>
      </c>
      <c r="AI40" s="7" t="s">
        <v>148</v>
      </c>
      <c r="AJ40" s="7" t="s">
        <v>74</v>
      </c>
      <c r="AK40" s="7" t="s">
        <v>26</v>
      </c>
      <c r="AL40" s="2">
        <f>DATE(2025,12,16)+TIME(22,2,48)</f>
        <v>46007.918611111112</v>
      </c>
    </row>
    <row r="41" spans="1:38" ht="15.5" x14ac:dyDescent="0.25">
      <c r="A41" s="4">
        <f>DATE(2026,1,9)+TIME(15,12,46)</f>
        <v>46031.63386574074</v>
      </c>
      <c r="B41" s="9" t="s">
        <v>542</v>
      </c>
      <c r="C41" s="9" t="s">
        <v>543</v>
      </c>
      <c r="D41" s="9" t="s">
        <v>544</v>
      </c>
      <c r="E41" s="9" t="s">
        <v>408</v>
      </c>
      <c r="F41" s="9" t="s">
        <v>31</v>
      </c>
      <c r="G41" s="9" t="s">
        <v>5</v>
      </c>
      <c r="H41" s="9" t="s">
        <v>6</v>
      </c>
      <c r="I41" s="5">
        <f t="shared" si="4"/>
        <v>46079</v>
      </c>
      <c r="J41" s="5">
        <f t="shared" si="5"/>
        <v>46082</v>
      </c>
      <c r="K41" s="9"/>
      <c r="L41" s="9" t="s">
        <v>148</v>
      </c>
      <c r="M41" s="9" t="s">
        <v>32</v>
      </c>
      <c r="N41" s="9"/>
      <c r="O41" s="9"/>
      <c r="P41" s="9"/>
      <c r="Q41" s="9"/>
      <c r="R41" s="9"/>
      <c r="S41" s="9" t="s">
        <v>545</v>
      </c>
      <c r="T41" s="9" t="s">
        <v>546</v>
      </c>
      <c r="U41" s="9" t="s">
        <v>547</v>
      </c>
      <c r="V41" s="10" t="s">
        <v>548</v>
      </c>
      <c r="W41" s="9" t="s">
        <v>549</v>
      </c>
      <c r="X41" s="9" t="s">
        <v>550</v>
      </c>
      <c r="Y41" s="9" t="s">
        <v>416</v>
      </c>
      <c r="Z41" s="9" t="s">
        <v>417</v>
      </c>
      <c r="AA41" s="9" t="s">
        <v>418</v>
      </c>
      <c r="AB41" s="9" t="s">
        <v>551</v>
      </c>
      <c r="AC41" s="9" t="s">
        <v>20</v>
      </c>
      <c r="AD41" s="9" t="s">
        <v>58</v>
      </c>
      <c r="AE41" s="9" t="s">
        <v>43</v>
      </c>
      <c r="AF41" s="9" t="s">
        <v>453</v>
      </c>
      <c r="AG41" s="9" t="s">
        <v>226</v>
      </c>
      <c r="AH41" s="9" t="s">
        <v>25</v>
      </c>
      <c r="AI41" s="9"/>
      <c r="AJ41" s="9" t="s">
        <v>74</v>
      </c>
      <c r="AK41" s="9" t="s">
        <v>26</v>
      </c>
      <c r="AL41" s="4">
        <f>DATE(2026,1,9)+TIME(15,12,46)</f>
        <v>46031.63386574074</v>
      </c>
    </row>
    <row r="42" spans="1:38" ht="15.5" x14ac:dyDescent="0.25">
      <c r="A42" s="2">
        <f>DATE(2025,12,15)+TIME(13,5,9)</f>
        <v>46006.545243055552</v>
      </c>
      <c r="B42" s="7" t="s">
        <v>552</v>
      </c>
      <c r="C42" s="7" t="s">
        <v>553</v>
      </c>
      <c r="D42" s="7" t="s">
        <v>554</v>
      </c>
      <c r="E42" s="7" t="s">
        <v>78</v>
      </c>
      <c r="F42" s="7" t="s">
        <v>555</v>
      </c>
      <c r="G42" s="7" t="s">
        <v>5</v>
      </c>
      <c r="H42" s="7" t="s">
        <v>6</v>
      </c>
      <c r="I42" s="3">
        <f t="shared" si="4"/>
        <v>46079</v>
      </c>
      <c r="J42" s="3">
        <f t="shared" si="5"/>
        <v>46082</v>
      </c>
      <c r="K42" s="7"/>
      <c r="L42" s="7"/>
      <c r="M42" s="7"/>
      <c r="N42" s="7"/>
      <c r="O42" s="7"/>
      <c r="P42" s="7"/>
      <c r="Q42" s="7"/>
      <c r="R42" s="7"/>
      <c r="S42" s="7" t="s">
        <v>556</v>
      </c>
      <c r="T42" s="7" t="s">
        <v>557</v>
      </c>
      <c r="U42" s="7" t="s">
        <v>558</v>
      </c>
      <c r="V42" s="8" t="s">
        <v>559</v>
      </c>
      <c r="W42" s="7" t="s">
        <v>560</v>
      </c>
      <c r="X42" s="7" t="s">
        <v>560</v>
      </c>
      <c r="Y42" s="7" t="s">
        <v>561</v>
      </c>
      <c r="Z42" s="7" t="s">
        <v>85</v>
      </c>
      <c r="AA42" s="7" t="s">
        <v>86</v>
      </c>
      <c r="AB42" s="7" t="s">
        <v>562</v>
      </c>
      <c r="AC42" s="7" t="s">
        <v>20</v>
      </c>
      <c r="AD42" s="7" t="s">
        <v>307</v>
      </c>
      <c r="AE42" s="7" t="s">
        <v>563</v>
      </c>
      <c r="AF42" s="7" t="s">
        <v>88</v>
      </c>
      <c r="AG42" s="7" t="s">
        <v>59</v>
      </c>
      <c r="AH42" s="7" t="s">
        <v>25</v>
      </c>
      <c r="AI42" s="7"/>
      <c r="AJ42" s="7"/>
      <c r="AK42" s="7" t="s">
        <v>26</v>
      </c>
      <c r="AL42" s="2">
        <f>DATE(2025,12,15)+TIME(13,5,9)</f>
        <v>46006.545243055552</v>
      </c>
    </row>
    <row r="43" spans="1:38" ht="15.5" x14ac:dyDescent="0.25">
      <c r="A43" s="4">
        <f>DATE(2025,12,15)+TIME(13,4,1)</f>
        <v>46006.544456018521</v>
      </c>
      <c r="B43" s="9" t="s">
        <v>564</v>
      </c>
      <c r="C43" s="9" t="s">
        <v>565</v>
      </c>
      <c r="D43" s="9" t="s">
        <v>566</v>
      </c>
      <c r="E43" s="9" t="s">
        <v>92</v>
      </c>
      <c r="F43" s="9" t="s">
        <v>31</v>
      </c>
      <c r="G43" s="9" t="s">
        <v>5</v>
      </c>
      <c r="H43" s="9" t="s">
        <v>6</v>
      </c>
      <c r="I43" s="5">
        <f t="shared" si="4"/>
        <v>46079</v>
      </c>
      <c r="J43" s="5">
        <f t="shared" si="5"/>
        <v>46082</v>
      </c>
      <c r="K43" s="9"/>
      <c r="L43" s="9" t="s">
        <v>567</v>
      </c>
      <c r="M43" s="9" t="s">
        <v>32</v>
      </c>
      <c r="N43" s="9"/>
      <c r="O43" s="9"/>
      <c r="P43" s="9"/>
      <c r="Q43" s="9"/>
      <c r="R43" s="9"/>
      <c r="S43" s="9" t="s">
        <v>568</v>
      </c>
      <c r="T43" s="9" t="s">
        <v>569</v>
      </c>
      <c r="U43" s="9" t="s">
        <v>570</v>
      </c>
      <c r="V43" s="10" t="s">
        <v>571</v>
      </c>
      <c r="W43" s="9" t="s">
        <v>572</v>
      </c>
      <c r="X43" s="9" t="s">
        <v>572</v>
      </c>
      <c r="Y43" s="9" t="s">
        <v>491</v>
      </c>
      <c r="Z43" s="9" t="s">
        <v>573</v>
      </c>
      <c r="AA43" s="9" t="s">
        <v>100</v>
      </c>
      <c r="AB43" s="9" t="s">
        <v>574</v>
      </c>
      <c r="AC43" s="9" t="s">
        <v>20</v>
      </c>
      <c r="AD43" s="9" t="s">
        <v>58</v>
      </c>
      <c r="AE43" s="9" t="s">
        <v>43</v>
      </c>
      <c r="AF43" s="9" t="s">
        <v>23</v>
      </c>
      <c r="AG43" s="9" t="s">
        <v>24</v>
      </c>
      <c r="AH43" s="9" t="s">
        <v>25</v>
      </c>
      <c r="AI43" s="9"/>
      <c r="AJ43" s="9" t="s">
        <v>74</v>
      </c>
      <c r="AK43" s="9" t="s">
        <v>26</v>
      </c>
      <c r="AL43" s="4">
        <f>DATE(2025,12,15)+TIME(13,4,1)</f>
        <v>46006.544456018521</v>
      </c>
    </row>
    <row r="44" spans="1:38" ht="15.5" x14ac:dyDescent="0.25">
      <c r="A44" s="2">
        <f>DATE(2025,12,15)+TIME(13,51,23)</f>
        <v>46006.577349537038</v>
      </c>
      <c r="B44" s="7" t="s">
        <v>575</v>
      </c>
      <c r="C44" s="7" t="s">
        <v>576</v>
      </c>
      <c r="D44" s="7" t="s">
        <v>577</v>
      </c>
      <c r="E44" s="7" t="s">
        <v>578</v>
      </c>
      <c r="F44" s="7" t="s">
        <v>295</v>
      </c>
      <c r="G44" s="7" t="s">
        <v>5</v>
      </c>
      <c r="H44" s="7" t="s">
        <v>6</v>
      </c>
      <c r="I44" s="3">
        <f>DATE(2026,2,25)</f>
        <v>46078</v>
      </c>
      <c r="J44" s="3">
        <f>DATE(2026,3,2)</f>
        <v>46083</v>
      </c>
      <c r="K44" s="7" t="s">
        <v>579</v>
      </c>
      <c r="L44" s="7"/>
      <c r="M44" s="7" t="s">
        <v>32</v>
      </c>
      <c r="N44" s="7"/>
      <c r="O44" s="7"/>
      <c r="P44" s="7"/>
      <c r="Q44" s="7"/>
      <c r="R44" s="7" t="s">
        <v>580</v>
      </c>
      <c r="S44" s="11" t="s">
        <v>581</v>
      </c>
      <c r="T44" s="7" t="s">
        <v>582</v>
      </c>
      <c r="U44" s="7" t="s">
        <v>583</v>
      </c>
      <c r="V44" s="8" t="s">
        <v>584</v>
      </c>
      <c r="W44" s="7" t="s">
        <v>585</v>
      </c>
      <c r="X44" s="7" t="s">
        <v>585</v>
      </c>
      <c r="Y44" s="7" t="s">
        <v>586</v>
      </c>
      <c r="Z44" s="7" t="s">
        <v>587</v>
      </c>
      <c r="AA44" s="7" t="s">
        <v>588</v>
      </c>
      <c r="AB44" s="7" t="s">
        <v>589</v>
      </c>
      <c r="AC44" s="7" t="s">
        <v>20</v>
      </c>
      <c r="AD44" s="7" t="s">
        <v>307</v>
      </c>
      <c r="AE44" s="7" t="s">
        <v>590</v>
      </c>
      <c r="AF44" s="7" t="s">
        <v>88</v>
      </c>
      <c r="AG44" s="7" t="s">
        <v>59</v>
      </c>
      <c r="AH44" s="7" t="s">
        <v>25</v>
      </c>
      <c r="AI44" s="7"/>
      <c r="AJ44" s="7" t="s">
        <v>74</v>
      </c>
      <c r="AK44" s="7" t="s">
        <v>26</v>
      </c>
      <c r="AL44" s="2">
        <f>DATE(2025,12,15)+TIME(13,51,23)</f>
        <v>46006.577349537038</v>
      </c>
    </row>
    <row r="45" spans="1:38" ht="15.5" x14ac:dyDescent="0.25">
      <c r="A45" s="4">
        <f>DATE(2025,12,12)+TIME(14,19,43)</f>
        <v>46003.597025462965</v>
      </c>
      <c r="B45" s="9" t="s">
        <v>591</v>
      </c>
      <c r="C45" s="9" t="s">
        <v>592</v>
      </c>
      <c r="D45" s="9" t="s">
        <v>593</v>
      </c>
      <c r="E45" s="9" t="s">
        <v>196</v>
      </c>
      <c r="F45" s="9" t="s">
        <v>4</v>
      </c>
      <c r="G45" s="9" t="s">
        <v>63</v>
      </c>
      <c r="H45" s="9" t="s">
        <v>6</v>
      </c>
      <c r="I45" s="5">
        <f>DATE(2026,2,25)</f>
        <v>46078</v>
      </c>
      <c r="J45" s="5">
        <f t="shared" ref="J45:J54" si="6">DATE(2026,3,1)</f>
        <v>46082</v>
      </c>
      <c r="K45" s="9"/>
      <c r="L45" s="9"/>
      <c r="M45" s="9"/>
      <c r="N45" s="9" t="s">
        <v>64</v>
      </c>
      <c r="O45" s="9"/>
      <c r="P45" s="9"/>
      <c r="Q45" s="9"/>
      <c r="R45" s="9"/>
      <c r="S45" s="9" t="s">
        <v>594</v>
      </c>
      <c r="T45" s="9" t="s">
        <v>595</v>
      </c>
      <c r="U45" s="9" t="s">
        <v>596</v>
      </c>
      <c r="V45" s="10" t="s">
        <v>597</v>
      </c>
      <c r="W45" s="9" t="s">
        <v>598</v>
      </c>
      <c r="X45" s="9" t="s">
        <v>598</v>
      </c>
      <c r="Y45" s="9" t="s">
        <v>599</v>
      </c>
      <c r="Z45" s="9" t="s">
        <v>600</v>
      </c>
      <c r="AA45" s="9"/>
      <c r="AB45" s="9" t="s">
        <v>601</v>
      </c>
      <c r="AC45" s="9" t="s">
        <v>602</v>
      </c>
      <c r="AD45" s="9" t="s">
        <v>307</v>
      </c>
      <c r="AE45" s="9" t="s">
        <v>22</v>
      </c>
      <c r="AF45" s="9" t="s">
        <v>88</v>
      </c>
      <c r="AG45" s="9" t="s">
        <v>226</v>
      </c>
      <c r="AH45" s="9" t="s">
        <v>25</v>
      </c>
      <c r="AI45" s="9"/>
      <c r="AJ45" s="9"/>
      <c r="AK45" s="9" t="s">
        <v>26</v>
      </c>
      <c r="AL45" s="4">
        <f>DATE(2025,12,12)+TIME(14,19,43)</f>
        <v>46003.597025462965</v>
      </c>
    </row>
    <row r="46" spans="1:38" ht="15.5" x14ac:dyDescent="0.25">
      <c r="A46" s="2">
        <f>DATE(2026,1,9)+TIME(15,16,55)</f>
        <v>46031.636747685188</v>
      </c>
      <c r="B46" s="7" t="s">
        <v>603</v>
      </c>
      <c r="C46" s="7" t="s">
        <v>604</v>
      </c>
      <c r="D46" s="7" t="s">
        <v>605</v>
      </c>
      <c r="E46" s="7" t="s">
        <v>78</v>
      </c>
      <c r="F46" s="7" t="s">
        <v>31</v>
      </c>
      <c r="G46" s="7" t="s">
        <v>5</v>
      </c>
      <c r="H46" s="7" t="s">
        <v>6</v>
      </c>
      <c r="I46" s="3">
        <f>DATE(2026,2,26)</f>
        <v>46079</v>
      </c>
      <c r="J46" s="3">
        <f t="shared" si="6"/>
        <v>46082</v>
      </c>
      <c r="K46" s="7"/>
      <c r="L46" s="7"/>
      <c r="M46" s="7" t="s">
        <v>606</v>
      </c>
      <c r="N46" s="7"/>
      <c r="O46" s="7"/>
      <c r="P46" s="7"/>
      <c r="Q46" s="7"/>
      <c r="R46" s="7"/>
      <c r="S46" s="7" t="s">
        <v>607</v>
      </c>
      <c r="T46" s="7" t="s">
        <v>608</v>
      </c>
      <c r="U46" s="7" t="s">
        <v>609</v>
      </c>
      <c r="V46" s="8" t="s">
        <v>610</v>
      </c>
      <c r="W46" s="7" t="s">
        <v>611</v>
      </c>
      <c r="X46" s="7" t="s">
        <v>612</v>
      </c>
      <c r="Y46" s="7" t="s">
        <v>613</v>
      </c>
      <c r="Z46" s="7" t="s">
        <v>85</v>
      </c>
      <c r="AA46" s="7" t="s">
        <v>86</v>
      </c>
      <c r="AB46" s="7" t="s">
        <v>614</v>
      </c>
      <c r="AC46" s="7" t="s">
        <v>57</v>
      </c>
      <c r="AD46" s="7" t="s">
        <v>58</v>
      </c>
      <c r="AE46" s="7" t="s">
        <v>43</v>
      </c>
      <c r="AF46" s="7" t="s">
        <v>23</v>
      </c>
      <c r="AG46" s="7" t="s">
        <v>59</v>
      </c>
      <c r="AH46" s="7" t="s">
        <v>25</v>
      </c>
      <c r="AI46" s="7"/>
      <c r="AJ46" s="7" t="s">
        <v>74</v>
      </c>
      <c r="AK46" s="7" t="s">
        <v>26</v>
      </c>
      <c r="AL46" s="2">
        <f>DATE(2026,1,9)+TIME(15,16,55)</f>
        <v>46031.636747685188</v>
      </c>
    </row>
    <row r="47" spans="1:38" ht="15.5" x14ac:dyDescent="0.25">
      <c r="A47" s="4">
        <f>DATE(2025,12,15)+TIME(13,50,48)</f>
        <v>46006.576944444445</v>
      </c>
      <c r="B47" s="9" t="s">
        <v>615</v>
      </c>
      <c r="C47" s="9" t="s">
        <v>616</v>
      </c>
      <c r="D47" s="9" t="s">
        <v>617</v>
      </c>
      <c r="E47" s="9" t="s">
        <v>196</v>
      </c>
      <c r="F47" s="9" t="s">
        <v>31</v>
      </c>
      <c r="G47" s="9" t="s">
        <v>5</v>
      </c>
      <c r="H47" s="9" t="s">
        <v>6</v>
      </c>
      <c r="I47" s="5">
        <f>DATE(2026,2,26)</f>
        <v>46079</v>
      </c>
      <c r="J47" s="5">
        <f t="shared" si="6"/>
        <v>46082</v>
      </c>
      <c r="K47" s="9"/>
      <c r="L47" s="9"/>
      <c r="M47" s="9"/>
      <c r="N47" s="9"/>
      <c r="O47" s="9"/>
      <c r="P47" s="9"/>
      <c r="Q47" s="9"/>
      <c r="R47" s="9"/>
      <c r="S47" s="9" t="s">
        <v>618</v>
      </c>
      <c r="T47" s="9" t="s">
        <v>619</v>
      </c>
      <c r="U47" s="9" t="s">
        <v>620</v>
      </c>
      <c r="V47" s="10" t="s">
        <v>621</v>
      </c>
      <c r="W47" s="9" t="s">
        <v>622</v>
      </c>
      <c r="X47" s="9" t="s">
        <v>623</v>
      </c>
      <c r="Y47" s="9" t="s">
        <v>624</v>
      </c>
      <c r="Z47" s="9" t="s">
        <v>275</v>
      </c>
      <c r="AA47" s="9"/>
      <c r="AB47" s="9" t="s">
        <v>625</v>
      </c>
      <c r="AC47" s="9" t="s">
        <v>20</v>
      </c>
      <c r="AD47" s="9" t="s">
        <v>58</v>
      </c>
      <c r="AE47" s="9" t="s">
        <v>43</v>
      </c>
      <c r="AF47" s="9" t="s">
        <v>453</v>
      </c>
      <c r="AG47" s="9" t="s">
        <v>226</v>
      </c>
      <c r="AH47" s="9" t="s">
        <v>25</v>
      </c>
      <c r="AI47" s="9"/>
      <c r="AJ47" s="9"/>
      <c r="AK47" s="9" t="s">
        <v>26</v>
      </c>
      <c r="AL47" s="4">
        <f>DATE(2025,12,15)+TIME(13,50,48)</f>
        <v>46006.576944444445</v>
      </c>
    </row>
    <row r="48" spans="1:38" ht="15.5" x14ac:dyDescent="0.25">
      <c r="A48" s="2">
        <f>DATE(2025,12,21)+TIME(10,39,41)</f>
        <v>46012.444224537037</v>
      </c>
      <c r="B48" s="7" t="s">
        <v>626</v>
      </c>
      <c r="C48" s="7" t="s">
        <v>627</v>
      </c>
      <c r="D48" s="7" t="s">
        <v>628</v>
      </c>
      <c r="E48" s="7" t="s">
        <v>134</v>
      </c>
      <c r="F48" s="7" t="s">
        <v>4</v>
      </c>
      <c r="G48" s="7" t="s">
        <v>153</v>
      </c>
      <c r="H48" s="7" t="s">
        <v>6</v>
      </c>
      <c r="I48" s="3">
        <f>DATE(2026,2,26)</f>
        <v>46079</v>
      </c>
      <c r="J48" s="3">
        <f t="shared" si="6"/>
        <v>46082</v>
      </c>
      <c r="K48" s="7"/>
      <c r="L48" s="7" t="s">
        <v>629</v>
      </c>
      <c r="M48" s="7" t="s">
        <v>32</v>
      </c>
      <c r="N48" s="7" t="s">
        <v>338</v>
      </c>
      <c r="O48" s="7" t="s">
        <v>630</v>
      </c>
      <c r="P48" s="7" t="s">
        <v>631</v>
      </c>
      <c r="Q48" s="7" t="s">
        <v>628</v>
      </c>
      <c r="R48" s="7"/>
      <c r="S48" s="7" t="s">
        <v>632</v>
      </c>
      <c r="T48" s="7" t="s">
        <v>633</v>
      </c>
      <c r="U48" s="7" t="s">
        <v>634</v>
      </c>
      <c r="V48" s="8" t="s">
        <v>635</v>
      </c>
      <c r="W48" s="7" t="s">
        <v>636</v>
      </c>
      <c r="X48" s="7" t="s">
        <v>636</v>
      </c>
      <c r="Y48" s="7" t="s">
        <v>637</v>
      </c>
      <c r="Z48" s="7" t="s">
        <v>144</v>
      </c>
      <c r="AA48" s="7" t="s">
        <v>145</v>
      </c>
      <c r="AB48" s="7" t="s">
        <v>638</v>
      </c>
      <c r="AC48" s="7" t="s">
        <v>147</v>
      </c>
      <c r="AD48" s="7" t="s">
        <v>73</v>
      </c>
      <c r="AE48" s="7" t="s">
        <v>22</v>
      </c>
      <c r="AF48" s="7" t="s">
        <v>88</v>
      </c>
      <c r="AG48" s="7" t="s">
        <v>59</v>
      </c>
      <c r="AH48" s="7" t="s">
        <v>25</v>
      </c>
      <c r="AI48" s="7"/>
      <c r="AJ48" s="7"/>
      <c r="AK48" s="7" t="s">
        <v>26</v>
      </c>
      <c r="AL48" s="2">
        <f>DATE(2025,12,21)+TIME(10,39,41)</f>
        <v>46012.444224537037</v>
      </c>
    </row>
    <row r="49" spans="1:38" ht="15.5" x14ac:dyDescent="0.25">
      <c r="A49" s="4">
        <f>DATE(2026,1,9)+TIME(14,16,22)</f>
        <v>46031.594699074078</v>
      </c>
      <c r="B49" s="9" t="s">
        <v>639</v>
      </c>
      <c r="C49" s="9" t="s">
        <v>640</v>
      </c>
      <c r="D49" s="9" t="s">
        <v>641</v>
      </c>
      <c r="E49" s="9" t="s">
        <v>92</v>
      </c>
      <c r="F49" s="9" t="s">
        <v>295</v>
      </c>
      <c r="G49" s="9" t="s">
        <v>5</v>
      </c>
      <c r="H49" s="9" t="s">
        <v>6</v>
      </c>
      <c r="I49" s="5">
        <f>DATE(2026,2,26)</f>
        <v>46079</v>
      </c>
      <c r="J49" s="5">
        <f t="shared" si="6"/>
        <v>46082</v>
      </c>
      <c r="K49" s="9"/>
      <c r="L49" s="9"/>
      <c r="M49" s="9" t="s">
        <v>32</v>
      </c>
      <c r="N49" s="9"/>
      <c r="O49" s="9"/>
      <c r="P49" s="9"/>
      <c r="Q49" s="9"/>
      <c r="R49" s="9"/>
      <c r="S49" s="9" t="s">
        <v>642</v>
      </c>
      <c r="T49" s="9" t="s">
        <v>643</v>
      </c>
      <c r="U49" s="9" t="s">
        <v>644</v>
      </c>
      <c r="V49" s="10" t="s">
        <v>645</v>
      </c>
      <c r="W49" s="9" t="s">
        <v>646</v>
      </c>
      <c r="X49" s="9" t="s">
        <v>646</v>
      </c>
      <c r="Y49" s="9" t="s">
        <v>647</v>
      </c>
      <c r="Z49" s="9" t="s">
        <v>573</v>
      </c>
      <c r="AA49" s="9" t="s">
        <v>100</v>
      </c>
      <c r="AB49" s="9" t="s">
        <v>648</v>
      </c>
      <c r="AC49" s="9" t="s">
        <v>242</v>
      </c>
      <c r="AD49" s="9" t="s">
        <v>649</v>
      </c>
      <c r="AE49" s="9" t="s">
        <v>22</v>
      </c>
      <c r="AF49" s="9" t="s">
        <v>453</v>
      </c>
      <c r="AG49" s="9" t="s">
        <v>226</v>
      </c>
      <c r="AH49" s="9" t="s">
        <v>25</v>
      </c>
      <c r="AI49" s="9"/>
      <c r="AJ49" s="9"/>
      <c r="AK49" s="9" t="s">
        <v>26</v>
      </c>
      <c r="AL49" s="4">
        <f>DATE(2026,1,9)+TIME(14,16,22)</f>
        <v>46031.594699074078</v>
      </c>
    </row>
    <row r="50" spans="1:38" ht="15.5" x14ac:dyDescent="0.25">
      <c r="A50" s="2">
        <f>DATE(2025,12,23)+TIME(16,6,13)</f>
        <v>46014.670983796299</v>
      </c>
      <c r="B50" s="7" t="s">
        <v>650</v>
      </c>
      <c r="C50" s="7" t="s">
        <v>651</v>
      </c>
      <c r="D50" s="7" t="s">
        <v>652</v>
      </c>
      <c r="E50" s="7" t="s">
        <v>105</v>
      </c>
      <c r="F50" s="7" t="s">
        <v>4</v>
      </c>
      <c r="G50" s="7" t="s">
        <v>5</v>
      </c>
      <c r="H50" s="7" t="s">
        <v>6</v>
      </c>
      <c r="I50" s="3">
        <f>DATE(2026,2,26)</f>
        <v>46079</v>
      </c>
      <c r="J50" s="3">
        <f t="shared" si="6"/>
        <v>46082</v>
      </c>
      <c r="K50" s="7"/>
      <c r="L50" s="7" t="s">
        <v>653</v>
      </c>
      <c r="M50" s="7" t="s">
        <v>32</v>
      </c>
      <c r="N50" s="7"/>
      <c r="O50" s="7"/>
      <c r="P50" s="7"/>
      <c r="Q50" s="7"/>
      <c r="R50" s="7"/>
      <c r="S50" s="7" t="s">
        <v>654</v>
      </c>
      <c r="T50" s="7" t="s">
        <v>655</v>
      </c>
      <c r="U50" s="7" t="s">
        <v>656</v>
      </c>
      <c r="V50" s="8" t="s">
        <v>657</v>
      </c>
      <c r="W50" s="7" t="s">
        <v>658</v>
      </c>
      <c r="X50" s="7" t="s">
        <v>659</v>
      </c>
      <c r="Y50" s="7" t="s">
        <v>223</v>
      </c>
      <c r="Z50" s="7" t="s">
        <v>114</v>
      </c>
      <c r="AA50" s="7" t="s">
        <v>115</v>
      </c>
      <c r="AB50" s="7" t="s">
        <v>660</v>
      </c>
      <c r="AC50" s="7" t="s">
        <v>242</v>
      </c>
      <c r="AD50" s="7" t="s">
        <v>42</v>
      </c>
      <c r="AE50" s="7" t="s">
        <v>22</v>
      </c>
      <c r="AF50" s="7" t="s">
        <v>88</v>
      </c>
      <c r="AG50" s="7" t="s">
        <v>59</v>
      </c>
      <c r="AH50" s="7" t="s">
        <v>25</v>
      </c>
      <c r="AI50" s="7"/>
      <c r="AJ50" s="7" t="s">
        <v>74</v>
      </c>
      <c r="AK50" s="7" t="s">
        <v>26</v>
      </c>
      <c r="AL50" s="2">
        <f>DATE(2025,12,23)+TIME(16,6,13)</f>
        <v>46014.670983796299</v>
      </c>
    </row>
    <row r="51" spans="1:38" ht="15.5" x14ac:dyDescent="0.25">
      <c r="A51" s="4">
        <f>DATE(2025,12,12)+TIME(0,20,49)</f>
        <v>46003.014456018522</v>
      </c>
      <c r="B51" s="9" t="s">
        <v>661</v>
      </c>
      <c r="C51" s="9" t="s">
        <v>662</v>
      </c>
      <c r="D51" s="9" t="s">
        <v>663</v>
      </c>
      <c r="E51" s="9" t="s">
        <v>196</v>
      </c>
      <c r="F51" s="9" t="s">
        <v>31</v>
      </c>
      <c r="G51" s="9" t="s">
        <v>63</v>
      </c>
      <c r="H51" s="9" t="s">
        <v>6</v>
      </c>
      <c r="I51" s="5">
        <f>DATE(2026,2,25)</f>
        <v>46078</v>
      </c>
      <c r="J51" s="5">
        <f t="shared" si="6"/>
        <v>46082</v>
      </c>
      <c r="K51" s="9"/>
      <c r="L51" s="9"/>
      <c r="M51" s="9" t="s">
        <v>32</v>
      </c>
      <c r="N51" s="9" t="s">
        <v>64</v>
      </c>
      <c r="O51" s="9"/>
      <c r="P51" s="9"/>
      <c r="Q51" s="9"/>
      <c r="R51" s="9"/>
      <c r="S51" s="9" t="s">
        <v>664</v>
      </c>
      <c r="T51" s="9" t="s">
        <v>665</v>
      </c>
      <c r="U51" s="9" t="s">
        <v>666</v>
      </c>
      <c r="V51" s="10" t="s">
        <v>667</v>
      </c>
      <c r="W51" s="9" t="s">
        <v>668</v>
      </c>
      <c r="X51" s="9" t="s">
        <v>668</v>
      </c>
      <c r="Y51" s="9" t="s">
        <v>669</v>
      </c>
      <c r="Z51" s="9" t="s">
        <v>207</v>
      </c>
      <c r="AA51" s="9" t="s">
        <v>275</v>
      </c>
      <c r="AB51" s="9" t="s">
        <v>670</v>
      </c>
      <c r="AC51" s="9" t="s">
        <v>242</v>
      </c>
      <c r="AD51" s="9" t="s">
        <v>58</v>
      </c>
      <c r="AE51" s="9" t="s">
        <v>43</v>
      </c>
      <c r="AF51" s="9" t="s">
        <v>23</v>
      </c>
      <c r="AG51" s="9" t="s">
        <v>24</v>
      </c>
      <c r="AH51" s="9" t="s">
        <v>25</v>
      </c>
      <c r="AI51" s="9"/>
      <c r="AJ51" s="9"/>
      <c r="AK51" s="9" t="s">
        <v>26</v>
      </c>
      <c r="AL51" s="4">
        <f>DATE(2025,12,12)+TIME(0,20,49)</f>
        <v>46003.014456018522</v>
      </c>
    </row>
    <row r="52" spans="1:38" ht="15.5" x14ac:dyDescent="0.25">
      <c r="A52" s="2">
        <f>DATE(2025,12,15)+TIME(19,36,6)</f>
        <v>46006.816736111112</v>
      </c>
      <c r="B52" s="7" t="s">
        <v>671</v>
      </c>
      <c r="C52" s="7" t="s">
        <v>672</v>
      </c>
      <c r="D52" s="7" t="s">
        <v>673</v>
      </c>
      <c r="E52" s="7" t="s">
        <v>120</v>
      </c>
      <c r="F52" s="7" t="s">
        <v>4</v>
      </c>
      <c r="G52" s="7" t="s">
        <v>5</v>
      </c>
      <c r="H52" s="7" t="s">
        <v>6</v>
      </c>
      <c r="I52" s="3">
        <f>DATE(2026,2,26)</f>
        <v>46079</v>
      </c>
      <c r="J52" s="3">
        <f t="shared" si="6"/>
        <v>46082</v>
      </c>
      <c r="K52" s="7" t="s">
        <v>674</v>
      </c>
      <c r="L52" s="7"/>
      <c r="M52" s="7" t="s">
        <v>32</v>
      </c>
      <c r="N52" s="7"/>
      <c r="O52" s="7"/>
      <c r="P52" s="7"/>
      <c r="Q52" s="7"/>
      <c r="R52" s="7"/>
      <c r="S52" s="7" t="s">
        <v>675</v>
      </c>
      <c r="T52" s="7" t="s">
        <v>676</v>
      </c>
      <c r="U52" s="7" t="s">
        <v>677</v>
      </c>
      <c r="V52" s="8" t="s">
        <v>678</v>
      </c>
      <c r="W52" s="7" t="s">
        <v>679</v>
      </c>
      <c r="X52" s="7" t="s">
        <v>679</v>
      </c>
      <c r="Y52" s="7" t="s">
        <v>680</v>
      </c>
      <c r="Z52" s="7" t="s">
        <v>681</v>
      </c>
      <c r="AA52" s="7"/>
      <c r="AB52" s="7" t="s">
        <v>682</v>
      </c>
      <c r="AC52" s="7" t="s">
        <v>20</v>
      </c>
      <c r="AD52" s="7" t="s">
        <v>73</v>
      </c>
      <c r="AE52" s="7" t="s">
        <v>22</v>
      </c>
      <c r="AF52" s="7" t="s">
        <v>23</v>
      </c>
      <c r="AG52" s="7" t="s">
        <v>24</v>
      </c>
      <c r="AH52" s="7" t="s">
        <v>25</v>
      </c>
      <c r="AI52" s="7"/>
      <c r="AJ52" s="7"/>
      <c r="AK52" s="7" t="s">
        <v>26</v>
      </c>
      <c r="AL52" s="2">
        <f>DATE(2025,12,15)+TIME(19,36,6)</f>
        <v>46006.816736111112</v>
      </c>
    </row>
    <row r="53" spans="1:38" ht="15.5" x14ac:dyDescent="0.25">
      <c r="A53" s="4">
        <f>DATE(2026,1,10)+TIME(11,16,50)</f>
        <v>46032.470023148147</v>
      </c>
      <c r="B53" s="9" t="s">
        <v>683</v>
      </c>
      <c r="C53" s="9" t="s">
        <v>684</v>
      </c>
      <c r="D53" s="9" t="s">
        <v>685</v>
      </c>
      <c r="E53" s="9" t="s">
        <v>196</v>
      </c>
      <c r="F53" s="9" t="s">
        <v>506</v>
      </c>
      <c r="G53" s="9" t="s">
        <v>153</v>
      </c>
      <c r="H53" s="9" t="s">
        <v>6</v>
      </c>
      <c r="I53" s="5">
        <f>DATE(2026,2,25)</f>
        <v>46078</v>
      </c>
      <c r="J53" s="5">
        <f t="shared" si="6"/>
        <v>46082</v>
      </c>
      <c r="K53" s="9" t="s">
        <v>686</v>
      </c>
      <c r="L53" s="9" t="s">
        <v>687</v>
      </c>
      <c r="M53" s="9" t="s">
        <v>9</v>
      </c>
      <c r="N53" s="9" t="s">
        <v>64</v>
      </c>
      <c r="O53" s="9"/>
      <c r="P53" s="9"/>
      <c r="Q53" s="9"/>
      <c r="R53" s="9"/>
      <c r="S53" s="9" t="s">
        <v>688</v>
      </c>
      <c r="T53" s="9" t="s">
        <v>689</v>
      </c>
      <c r="U53" s="9" t="s">
        <v>690</v>
      </c>
      <c r="V53" s="10" t="s">
        <v>691</v>
      </c>
      <c r="W53" s="9" t="s">
        <v>692</v>
      </c>
      <c r="X53" s="9" t="s">
        <v>693</v>
      </c>
      <c r="Y53" s="9" t="s">
        <v>694</v>
      </c>
      <c r="Z53" s="9" t="s">
        <v>207</v>
      </c>
      <c r="AA53" s="9"/>
      <c r="AB53" s="9" t="s">
        <v>695</v>
      </c>
      <c r="AC53" s="9" t="s">
        <v>57</v>
      </c>
      <c r="AD53" s="9" t="s">
        <v>164</v>
      </c>
      <c r="AE53" s="9" t="s">
        <v>563</v>
      </c>
      <c r="AF53" s="9" t="s">
        <v>192</v>
      </c>
      <c r="AG53" s="9" t="s">
        <v>59</v>
      </c>
      <c r="AH53" s="9" t="s">
        <v>25</v>
      </c>
      <c r="AI53" s="9"/>
      <c r="AJ53" s="9"/>
      <c r="AK53" s="9" t="s">
        <v>26</v>
      </c>
      <c r="AL53" s="4">
        <f>DATE(2026,1,10)+TIME(11,16,50)</f>
        <v>46032.470023148147</v>
      </c>
    </row>
    <row r="54" spans="1:38" ht="15.5" x14ac:dyDescent="0.25">
      <c r="A54" s="2">
        <f>DATE(2026,1,9)+TIME(14,9,54)</f>
        <v>46031.590208333335</v>
      </c>
      <c r="B54" s="7" t="s">
        <v>696</v>
      </c>
      <c r="C54" s="7" t="s">
        <v>697</v>
      </c>
      <c r="D54" s="7" t="s">
        <v>698</v>
      </c>
      <c r="E54" s="7" t="s">
        <v>47</v>
      </c>
      <c r="F54" s="7" t="s">
        <v>295</v>
      </c>
      <c r="G54" s="7" t="s">
        <v>5</v>
      </c>
      <c r="H54" s="7" t="s">
        <v>6</v>
      </c>
      <c r="I54" s="3">
        <f>DATE(2026,2,26)</f>
        <v>46079</v>
      </c>
      <c r="J54" s="3">
        <f t="shared" si="6"/>
        <v>46082</v>
      </c>
      <c r="K54" s="7" t="s">
        <v>699</v>
      </c>
      <c r="L54" s="7" t="s">
        <v>700</v>
      </c>
      <c r="M54" s="7" t="s">
        <v>701</v>
      </c>
      <c r="N54" s="7"/>
      <c r="O54" s="7"/>
      <c r="P54" s="7"/>
      <c r="Q54" s="7"/>
      <c r="R54" s="7"/>
      <c r="S54" s="7" t="s">
        <v>702</v>
      </c>
      <c r="T54" s="7" t="s">
        <v>703</v>
      </c>
      <c r="U54" s="7" t="s">
        <v>704</v>
      </c>
      <c r="V54" s="8" t="s">
        <v>705</v>
      </c>
      <c r="W54" s="7" t="s">
        <v>706</v>
      </c>
      <c r="X54" s="7" t="s">
        <v>706</v>
      </c>
      <c r="Y54" s="7" t="s">
        <v>53</v>
      </c>
      <c r="Z54" s="7" t="s">
        <v>54</v>
      </c>
      <c r="AA54" s="7" t="s">
        <v>55</v>
      </c>
      <c r="AB54" s="7" t="s">
        <v>707</v>
      </c>
      <c r="AC54" s="7" t="s">
        <v>602</v>
      </c>
      <c r="AD54" s="7" t="s">
        <v>333</v>
      </c>
      <c r="AE54" s="7" t="s">
        <v>22</v>
      </c>
      <c r="AF54" s="7" t="s">
        <v>88</v>
      </c>
      <c r="AG54" s="7" t="s">
        <v>59</v>
      </c>
      <c r="AH54" s="7" t="s">
        <v>25</v>
      </c>
      <c r="AI54" s="7"/>
      <c r="AJ54" s="7"/>
      <c r="AK54" s="7" t="s">
        <v>26</v>
      </c>
      <c r="AL54" s="2">
        <f>DATE(2026,1,9)+TIME(14,9,54)</f>
        <v>46031.590208333335</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4" r:id="rId13" xr:uid="{00000000-0004-0000-0000-00000C000000}"/>
    <hyperlink ref="V15" r:id="rId14" xr:uid="{00000000-0004-0000-0000-00000D000000}"/>
    <hyperlink ref="V16" r:id="rId15" xr:uid="{00000000-0004-0000-0000-00000E000000}"/>
    <hyperlink ref="V17" r:id="rId16" xr:uid="{00000000-0004-0000-0000-00000F000000}"/>
    <hyperlink ref="V18" r:id="rId17" xr:uid="{00000000-0004-0000-0000-000010000000}"/>
    <hyperlink ref="V19" r:id="rId18" xr:uid="{00000000-0004-0000-0000-000011000000}"/>
    <hyperlink ref="V20" r:id="rId19" xr:uid="{00000000-0004-0000-0000-000012000000}"/>
    <hyperlink ref="V21" r:id="rId20" xr:uid="{00000000-0004-0000-0000-000013000000}"/>
    <hyperlink ref="V22" r:id="rId21" xr:uid="{00000000-0004-0000-0000-000014000000}"/>
    <hyperlink ref="V23" r:id="rId22" xr:uid="{00000000-0004-0000-0000-000015000000}"/>
    <hyperlink ref="V24" r:id="rId23" xr:uid="{00000000-0004-0000-0000-000016000000}"/>
    <hyperlink ref="V25" r:id="rId24" xr:uid="{00000000-0004-0000-0000-000017000000}"/>
    <hyperlink ref="V26" r:id="rId25" xr:uid="{00000000-0004-0000-0000-000018000000}"/>
    <hyperlink ref="V27" r:id="rId26" xr:uid="{00000000-0004-0000-0000-000019000000}"/>
    <hyperlink ref="V28" r:id="rId27" xr:uid="{00000000-0004-0000-0000-00001A000000}"/>
    <hyperlink ref="V29" r:id="rId28" xr:uid="{00000000-0004-0000-0000-00001B000000}"/>
    <hyperlink ref="V30" r:id="rId29" xr:uid="{00000000-0004-0000-0000-00001C000000}"/>
    <hyperlink ref="V31" r:id="rId30" xr:uid="{00000000-0004-0000-0000-00001D000000}"/>
    <hyperlink ref="V32" r:id="rId31" xr:uid="{00000000-0004-0000-0000-00001E000000}"/>
    <hyperlink ref="V33" r:id="rId32" xr:uid="{00000000-0004-0000-0000-00001F000000}"/>
    <hyperlink ref="V34" r:id="rId33" xr:uid="{00000000-0004-0000-0000-000020000000}"/>
    <hyperlink ref="V35" r:id="rId34" xr:uid="{00000000-0004-0000-0000-000021000000}"/>
    <hyperlink ref="V36" r:id="rId35" xr:uid="{00000000-0004-0000-0000-000022000000}"/>
    <hyperlink ref="V37" r:id="rId36" xr:uid="{00000000-0004-0000-0000-000023000000}"/>
    <hyperlink ref="V38" r:id="rId37" xr:uid="{00000000-0004-0000-0000-000024000000}"/>
    <hyperlink ref="V39" r:id="rId38" xr:uid="{00000000-0004-0000-0000-000025000000}"/>
    <hyperlink ref="V40" r:id="rId39" xr:uid="{00000000-0004-0000-0000-000026000000}"/>
    <hyperlink ref="V41" r:id="rId40" xr:uid="{00000000-0004-0000-0000-000027000000}"/>
    <hyperlink ref="V42" r:id="rId41" xr:uid="{00000000-0004-0000-0000-000028000000}"/>
    <hyperlink ref="V43" r:id="rId42" xr:uid="{00000000-0004-0000-0000-000029000000}"/>
    <hyperlink ref="V44" r:id="rId43" xr:uid="{00000000-0004-0000-0000-00002A000000}"/>
    <hyperlink ref="V45" r:id="rId44" xr:uid="{00000000-0004-0000-0000-00002B000000}"/>
    <hyperlink ref="V46" r:id="rId45" xr:uid="{00000000-0004-0000-0000-00002C000000}"/>
    <hyperlink ref="V47" r:id="rId46" xr:uid="{00000000-0004-0000-0000-00002D000000}"/>
    <hyperlink ref="V48" r:id="rId47" xr:uid="{00000000-0004-0000-0000-00002E000000}"/>
    <hyperlink ref="V49" r:id="rId48" xr:uid="{00000000-0004-0000-0000-00002F000000}"/>
    <hyperlink ref="V50" r:id="rId49" xr:uid="{00000000-0004-0000-0000-000030000000}"/>
    <hyperlink ref="V51" r:id="rId50" xr:uid="{00000000-0004-0000-0000-000031000000}"/>
    <hyperlink ref="V52" r:id="rId51" xr:uid="{00000000-0004-0000-0000-000032000000}"/>
    <hyperlink ref="V53" r:id="rId52" xr:uid="{00000000-0004-0000-0000-000033000000}"/>
    <hyperlink ref="V54" r:id="rId53" xr:uid="{00000000-0004-0000-0000-000034000000}"/>
  </hyperlinks>
  <pageMargins left="0.75" right="0.75" top="1" bottom="1" header="0.5" footer="0.5"/>
  <pageSetup orientation="portrait"/>
  <headerFooter alignWithMargins="0"/>
  <tableParts count="1">
    <tablePart r:id="rId5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B79AEE69-5DFB-4F41-9F79-74C82372CA62}"/>
</file>

<file path=customXml/itemProps2.xml><?xml version="1.0" encoding="utf-8"?>
<ds:datastoreItem xmlns:ds="http://schemas.openxmlformats.org/officeDocument/2006/customXml" ds:itemID="{F9CBD46F-4F34-4CFF-B7D5-254FF313B9E1}"/>
</file>

<file path=customXml/itemProps3.xml><?xml version="1.0" encoding="utf-8"?>
<ds:datastoreItem xmlns:ds="http://schemas.openxmlformats.org/officeDocument/2006/customXml" ds:itemID="{BD703E3F-9372-4200-9369-61BFE021A2A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Registrants - 2.26 LGBTQ</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Medina, Karla [NEA]</cp:lastModifiedBy>
  <dcterms:created xsi:type="dcterms:W3CDTF">2026-01-20T22:58:22Z</dcterms:created>
  <dcterms:modified xsi:type="dcterms:W3CDTF">2026-01-20T22:58:22Z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