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05"/>
  <workbookPr defaultThemeVersion="166925"/>
  <mc:AlternateContent xmlns:mc="http://schemas.openxmlformats.org/markup-compatibility/2006">
    <mc:Choice Requires="x15">
      <x15ac:absPath xmlns:x15ac="http://schemas.microsoft.com/office/spreadsheetml/2010/11/ac" url="https://neahq.sharepoint.com/sites/NationalUniServandOrganizerProgramMaterials/Shared Documents/F2F Campaign and Coaching/LGBTQ Version/"/>
    </mc:Choice>
  </mc:AlternateContent>
  <xr:revisionPtr revIDLastSave="12" documentId="8_{0A34124F-DE22-478D-AB03-2B0DC3EEC105}" xr6:coauthVersionLast="47" xr6:coauthVersionMax="47" xr10:uidLastSave="{97AF3ECB-6778-4CEB-912A-9E6577C932B9}"/>
  <bookViews>
    <workbookView xWindow="-110" yWindow="-110" windowWidth="22780" windowHeight="14540" firstSheet="3" activeTab="3" xr2:uid="{00000000-000D-0000-FFFF-FFFF00000000}"/>
  </bookViews>
  <sheets>
    <sheet name="Event Information" sheetId="2" r:id="rId1"/>
    <sheet name="Copy of Registration Type" sheetId="3" r:id="rId2"/>
    <sheet name="Registration Type" sheetId="4" r:id="rId3"/>
    <sheet name="Registrants - 2.26 LGBTQ" sheetId="5" r:id="rId4"/>
    <sheet name="Registration Trend" sheetId="6" r:id="rId5"/>
  </sheets>
  <calcPr calcId="191028"/>
  <pivotCaches>
    <pivotCache cacheId="6591" r:id="rId6"/>
    <pivotCache cacheId="6595" r:id="rId7"/>
    <pivotCache cacheId="6599" r:id="rId8"/>
    <pivotCache cacheId="6603"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 i="5" l="1"/>
  <c r="AL48" i="5"/>
  <c r="J48" i="5"/>
  <c r="I48" i="5"/>
  <c r="A48" i="5"/>
  <c r="AL63" i="5"/>
  <c r="J63" i="5"/>
  <c r="I63" i="5"/>
  <c r="A63" i="5"/>
  <c r="AL47" i="5"/>
  <c r="J47" i="5"/>
  <c r="I47" i="5"/>
  <c r="A47" i="5"/>
  <c r="AL10" i="5"/>
  <c r="J10" i="5"/>
  <c r="I10" i="5"/>
  <c r="A10" i="5"/>
  <c r="AL46" i="5"/>
  <c r="J46" i="5"/>
  <c r="I46" i="5"/>
  <c r="A46" i="5"/>
  <c r="AL45" i="5"/>
  <c r="J45" i="5"/>
  <c r="I45" i="5"/>
  <c r="A45" i="5"/>
  <c r="AL44" i="5"/>
  <c r="J44" i="5"/>
  <c r="I44" i="5"/>
  <c r="A44" i="5"/>
  <c r="AL62" i="5"/>
  <c r="J62" i="5"/>
  <c r="I62" i="5"/>
  <c r="A62" i="5"/>
  <c r="AL61" i="5"/>
  <c r="J61" i="5"/>
  <c r="I61" i="5"/>
  <c r="A61" i="5"/>
  <c r="AL11" i="5"/>
  <c r="J11" i="5"/>
  <c r="I11" i="5"/>
  <c r="A11" i="5"/>
  <c r="AL43" i="5"/>
  <c r="J43" i="5"/>
  <c r="I43" i="5"/>
  <c r="A43" i="5"/>
  <c r="AL9" i="5"/>
  <c r="J9" i="5"/>
  <c r="I9" i="5"/>
  <c r="A9" i="5"/>
  <c r="AL42" i="5"/>
  <c r="J42" i="5"/>
  <c r="I42" i="5"/>
  <c r="A42" i="5"/>
  <c r="AL41" i="5"/>
  <c r="J41" i="5"/>
  <c r="I41" i="5"/>
  <c r="A41" i="5"/>
  <c r="AL40" i="5"/>
  <c r="J40" i="5"/>
  <c r="I40" i="5"/>
  <c r="A40" i="5"/>
  <c r="AL39" i="5"/>
  <c r="J39" i="5"/>
  <c r="I39" i="5"/>
  <c r="A39" i="5"/>
  <c r="AL60" i="5"/>
  <c r="J60" i="5"/>
  <c r="I60" i="5"/>
  <c r="A60" i="5"/>
  <c r="AL38" i="5"/>
  <c r="J38" i="5"/>
  <c r="I38" i="5"/>
  <c r="A38" i="5"/>
  <c r="AL5" i="5"/>
  <c r="J5" i="5"/>
  <c r="I5" i="5"/>
  <c r="A5" i="5"/>
  <c r="AL37" i="5"/>
  <c r="J37" i="5"/>
  <c r="I37" i="5"/>
  <c r="A37" i="5"/>
  <c r="AL59" i="5"/>
  <c r="J59" i="5"/>
  <c r="I59" i="5"/>
  <c r="A59" i="5"/>
  <c r="AL36" i="5"/>
  <c r="J36" i="5"/>
  <c r="I36" i="5"/>
  <c r="A36" i="5"/>
  <c r="AL50" i="5"/>
  <c r="J50" i="5"/>
  <c r="I50" i="5"/>
  <c r="A50" i="5"/>
  <c r="AL58" i="5"/>
  <c r="J58" i="5"/>
  <c r="I58" i="5"/>
  <c r="A58" i="5"/>
  <c r="AL35" i="5"/>
  <c r="J35" i="5"/>
  <c r="I35" i="5"/>
  <c r="A35" i="5"/>
  <c r="AL57" i="5"/>
  <c r="J57" i="5"/>
  <c r="I57" i="5"/>
  <c r="A57" i="5"/>
  <c r="AL34" i="5"/>
  <c r="J34" i="5"/>
  <c r="I34" i="5"/>
  <c r="A34" i="5"/>
  <c r="AL33" i="5"/>
  <c r="J33" i="5"/>
  <c r="I33" i="5"/>
  <c r="A33" i="5"/>
  <c r="AL56" i="5"/>
  <c r="J56" i="5"/>
  <c r="I56" i="5"/>
  <c r="A56" i="5"/>
  <c r="AL32" i="5"/>
  <c r="J32" i="5"/>
  <c r="I32" i="5"/>
  <c r="A32" i="5"/>
  <c r="AL8" i="5"/>
  <c r="J8" i="5"/>
  <c r="I8" i="5"/>
  <c r="A8" i="5"/>
  <c r="AL7" i="5"/>
  <c r="J7" i="5"/>
  <c r="I7" i="5"/>
  <c r="A7" i="5"/>
  <c r="AL31" i="5"/>
  <c r="J31" i="5"/>
  <c r="I31" i="5"/>
  <c r="A31" i="5"/>
  <c r="AL30" i="5"/>
  <c r="J30" i="5"/>
  <c r="I30" i="5"/>
  <c r="A30" i="5"/>
  <c r="AL55" i="5"/>
  <c r="J55" i="5"/>
  <c r="I55" i="5"/>
  <c r="A55" i="5"/>
  <c r="AL29" i="5"/>
  <c r="J29" i="5"/>
  <c r="I29" i="5"/>
  <c r="A29" i="5"/>
  <c r="AL49" i="5"/>
  <c r="J49" i="5"/>
  <c r="I49" i="5"/>
  <c r="A49" i="5"/>
  <c r="AL28" i="5"/>
  <c r="J28" i="5"/>
  <c r="I28" i="5"/>
  <c r="A28" i="5"/>
  <c r="AL27" i="5"/>
  <c r="J27" i="5"/>
  <c r="I27" i="5"/>
  <c r="A27" i="5"/>
  <c r="AL26" i="5"/>
  <c r="J26" i="5"/>
  <c r="I26" i="5"/>
  <c r="A26" i="5"/>
  <c r="AL25" i="5"/>
  <c r="J25" i="5"/>
  <c r="I25" i="5"/>
  <c r="A25" i="5"/>
  <c r="AL24" i="5"/>
  <c r="J24" i="5"/>
  <c r="I24" i="5"/>
  <c r="A24" i="5"/>
  <c r="AL54" i="5"/>
  <c r="J54" i="5"/>
  <c r="I54" i="5"/>
  <c r="A54" i="5"/>
  <c r="AL64" i="5"/>
  <c r="J64" i="5"/>
  <c r="I64" i="5"/>
  <c r="A64" i="5"/>
  <c r="AL23" i="5"/>
  <c r="J23" i="5"/>
  <c r="I23" i="5"/>
  <c r="A23" i="5"/>
  <c r="AL22" i="5"/>
  <c r="J22" i="5"/>
  <c r="I22" i="5"/>
  <c r="A22" i="5"/>
  <c r="AL21" i="5"/>
  <c r="J21" i="5"/>
  <c r="I21" i="5"/>
  <c r="A21" i="5"/>
  <c r="AL20" i="5"/>
  <c r="J20" i="5"/>
  <c r="I20" i="5"/>
  <c r="A20" i="5"/>
  <c r="AL53" i="5"/>
  <c r="J53" i="5"/>
  <c r="I53" i="5"/>
  <c r="A53" i="5"/>
  <c r="AL19" i="5"/>
  <c r="J19" i="5"/>
  <c r="I19" i="5"/>
  <c r="A19" i="5"/>
  <c r="AL18" i="5"/>
  <c r="J18" i="5"/>
  <c r="I18" i="5"/>
  <c r="A18" i="5"/>
  <c r="AL17" i="5"/>
  <c r="J17" i="5"/>
  <c r="I17" i="5"/>
  <c r="A17" i="5"/>
  <c r="AL16" i="5"/>
  <c r="J16" i="5"/>
  <c r="I16" i="5"/>
  <c r="A16" i="5"/>
  <c r="AL15" i="5"/>
  <c r="J15" i="5"/>
  <c r="I15" i="5"/>
  <c r="A15" i="5"/>
  <c r="AL6" i="5"/>
  <c r="J6" i="5"/>
  <c r="I6" i="5"/>
  <c r="A6" i="5"/>
  <c r="AL52" i="5"/>
  <c r="J52" i="5"/>
  <c r="I52" i="5"/>
  <c r="A52" i="5"/>
  <c r="AL14" i="5"/>
  <c r="J14" i="5"/>
  <c r="I14" i="5"/>
  <c r="A14" i="5"/>
  <c r="AL13" i="5"/>
  <c r="J13" i="5"/>
  <c r="I13" i="5"/>
  <c r="A13" i="5"/>
  <c r="AL12" i="5"/>
  <c r="J12" i="5"/>
  <c r="I12" i="5"/>
  <c r="A12" i="5"/>
  <c r="AL51" i="5"/>
  <c r="J51" i="5"/>
  <c r="I51" i="5"/>
</calcChain>
</file>

<file path=xl/sharedStrings.xml><?xml version="1.0" encoding="utf-8"?>
<sst xmlns="http://schemas.openxmlformats.org/spreadsheetml/2006/main" count="1790" uniqueCount="864">
  <si>
    <t>Event Information</t>
  </si>
  <si>
    <t>Event Title</t>
  </si>
  <si>
    <t>February 2026 - LGBTQ Caucus: Leaders and Structures Training</t>
  </si>
  <si>
    <t>Event Code</t>
  </si>
  <si>
    <t>DFNC49FWYVG</t>
  </si>
  <si>
    <t>Event Capacity</t>
  </si>
  <si>
    <t>62</t>
  </si>
  <si>
    <t>Start Date</t>
  </si>
  <si>
    <t>Feb 27, 2026 8:00 AM</t>
  </si>
  <si>
    <t>End Date</t>
  </si>
  <si>
    <t>Mar 1, 2026 1:00 PM</t>
  </si>
  <si>
    <t>Event Description</t>
  </si>
  <si>
    <t/>
  </si>
  <si>
    <t>Internal Note</t>
  </si>
  <si>
    <t>Registration Deadline</t>
  </si>
  <si>
    <t>Feb 13, 2026 12:59 PM</t>
  </si>
  <si>
    <t>Event Location</t>
  </si>
  <si>
    <t>TBD</t>
  </si>
  <si>
    <t>Planner First Name</t>
  </si>
  <si>
    <t>Karla</t>
  </si>
  <si>
    <t>Planner Email Address</t>
  </si>
  <si>
    <t>KMedina@nea.org</t>
  </si>
  <si>
    <t>Table of Contents</t>
  </si>
  <si>
    <t>Copy of Registration Type</t>
  </si>
  <si>
    <t>Link to corresponding sheet below</t>
  </si>
  <si>
    <t>Registration Type</t>
  </si>
  <si>
    <t>Registrants - 2.26 LGBTQ</t>
  </si>
  <si>
    <t>Registration Trend</t>
  </si>
  <si>
    <t>Back to Table of Contents</t>
  </si>
  <si>
    <t>NEA Affiliate</t>
  </si>
  <si>
    <t>Invitees and Registrants</t>
  </si>
  <si>
    <t>California Teachers Association</t>
  </si>
  <si>
    <t>Colorado Education Association</t>
  </si>
  <si>
    <t>Connecticut Education Association</t>
  </si>
  <si>
    <t>Idaho Education Association</t>
  </si>
  <si>
    <t>Illinois Education Association-NEA</t>
  </si>
  <si>
    <t>Iowa State Education Association</t>
  </si>
  <si>
    <t>Massachusetts Teachers Association</t>
  </si>
  <si>
    <t>Michigan Education Association</t>
  </si>
  <si>
    <t>Missouri NEA</t>
  </si>
  <si>
    <t>Montana Federation of Public Employees</t>
  </si>
  <si>
    <t>National Education Association</t>
  </si>
  <si>
    <t>Nebraska State Education Association</t>
  </si>
  <si>
    <t>New Jersey Education Association</t>
  </si>
  <si>
    <t>NON-Affiliate</t>
  </si>
  <si>
    <t>Ohio Education Association</t>
  </si>
  <si>
    <t>Tennessee Education Association</t>
  </si>
  <si>
    <t>Utah Education Association</t>
  </si>
  <si>
    <t>Virginia Education Association</t>
  </si>
  <si>
    <t>Washington Education Association</t>
  </si>
  <si>
    <t>Grand Total</t>
  </si>
  <si>
    <t>Raw Data</t>
  </si>
  <si>
    <t>Aspiring Educator (Student)</t>
  </si>
  <si>
    <t>Facilitators</t>
  </si>
  <si>
    <t>HE member (ESP/Faculty)</t>
  </si>
  <si>
    <t>K12 Member (ESP/Certificate)</t>
  </si>
  <si>
    <t>NEA Headquarters Staff</t>
  </si>
  <si>
    <t>NEA Member (Affiliate/Local Staff)</t>
  </si>
  <si>
    <t>NEA-Retired Member</t>
  </si>
  <si>
    <t>Last Registration Date (GMT-05:00) Eastern [US &amp; Canada]</t>
  </si>
  <si>
    <t>First Name</t>
  </si>
  <si>
    <t>Last Name</t>
  </si>
  <si>
    <t>Email Address</t>
  </si>
  <si>
    <t>Gender Pronouns - Do Not Use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</si>
  <si>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</si>
  <si>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</si>
  <si>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</si>
  <si>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</si>
  <si>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</si>
  <si>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</si>
  <si>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</si>
  <si>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</si>
  <si>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</si>
  <si>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</si>
  <si>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</si>
  <si>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</si>
  <si>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</si>
  <si>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</si>
  <si>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</si>
  <si>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</si>
  <si>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</si>
  <si>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</si>
  <si>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</si>
  <si>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</si>
  <si>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</si>
  <si>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</si>
  <si>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</si>
  <si>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</si>
  <si>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</si>
  <si>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</si>
  <si>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</si>
  <si>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preferences?</t>
  </si>
  <si>
    <t>Pursuant to the ADA do you require specific aids?</t>
  </si>
  <si>
    <t>Last Modified By</t>
  </si>
  <si>
    <t>Registration Last Mod. Date (GMT-05:00) Eastern [US &amp; Canada]</t>
  </si>
  <si>
    <t>Aashinee</t>
  </si>
  <si>
    <t>Narine</t>
  </si>
  <si>
    <t>ash.narine08@gmail.com</t>
  </si>
  <si>
    <t>He/They</t>
  </si>
  <si>
    <t>Yes</t>
  </si>
  <si>
    <t>N/A</t>
  </si>
  <si>
    <t>9084768082</t>
  </si>
  <si>
    <t>Dhanwanti Surujnauth</t>
  </si>
  <si>
    <t>908-476-8082</t>
  </si>
  <si>
    <t>Narine, Aashinee</t>
  </si>
  <si>
    <t>43 Pfeiffer Pl</t>
  </si>
  <si>
    <t>Somerset</t>
  </si>
  <si>
    <t>New Jersey</t>
  </si>
  <si>
    <t>NJ</t>
  </si>
  <si>
    <t>08873</t>
  </si>
  <si>
    <t>Other</t>
  </si>
  <si>
    <t>Asexual</t>
  </si>
  <si>
    <t>Agender</t>
  </si>
  <si>
    <t>18-25</t>
  </si>
  <si>
    <t>Pre-service (Aspiring Educator)</t>
  </si>
  <si>
    <t>Accepted</t>
  </si>
  <si>
    <t>Self-Registration</t>
  </si>
  <si>
    <t>Katie</t>
  </si>
  <si>
    <t>Bishop</t>
  </si>
  <si>
    <t>kbishop@washingtonea.org</t>
  </si>
  <si>
    <t>She/Her</t>
  </si>
  <si>
    <t>My state is my employer. Reimburse my STATE</t>
  </si>
  <si>
    <t>Sammamish Uniserv Council</t>
  </si>
  <si>
    <t>(425)457-6934</t>
  </si>
  <si>
    <t>Ellen Holmes</t>
  </si>
  <si>
    <t>207-660-5589</t>
  </si>
  <si>
    <t>Bishop, Katie</t>
  </si>
  <si>
    <t>13824 169th Ave SE</t>
  </si>
  <si>
    <t>Renton</t>
  </si>
  <si>
    <t>Washington</t>
  </si>
  <si>
    <t>WA</t>
  </si>
  <si>
    <t>98059</t>
  </si>
  <si>
    <t>White</t>
  </si>
  <si>
    <t>Prefer not to answer</t>
  </si>
  <si>
    <t>Woman</t>
  </si>
  <si>
    <t>36-45</t>
  </si>
  <si>
    <t>Veteran (11-19 years)</t>
  </si>
  <si>
    <t>Not Applicable</t>
  </si>
  <si>
    <t>Zac</t>
  </si>
  <si>
    <t>Johnson</t>
  </si>
  <si>
    <t>zjohnson@coloradoea.org</t>
  </si>
  <si>
    <t>He/Him</t>
  </si>
  <si>
    <t>Will not be able to travel until 1/26.</t>
  </si>
  <si>
    <t>My local or UniServ Council is my employer. Reimburse my LOCAL or UNISERV COUNCIL</t>
  </si>
  <si>
    <t>Front Range UniServ Unit</t>
  </si>
  <si>
    <t>Patrice Rust-Logan</t>
  </si>
  <si>
    <t>prust@coloradoea.org</t>
  </si>
  <si>
    <t>Northern Colorado UniServ Unit</t>
  </si>
  <si>
    <t>7203053147</t>
  </si>
  <si>
    <t>Berkeley Brown</t>
  </si>
  <si>
    <t>904-415-9819</t>
  </si>
  <si>
    <t>Johnson, Zac</t>
  </si>
  <si>
    <t>4551 Bryant St</t>
  </si>
  <si>
    <t>Denver</t>
  </si>
  <si>
    <t>Colorado</t>
  </si>
  <si>
    <t>CO</t>
  </si>
  <si>
    <t>80211</t>
  </si>
  <si>
    <t>Straight/Heterosexual</t>
  </si>
  <si>
    <t>Man</t>
  </si>
  <si>
    <t>Mid career (6-10 years)</t>
  </si>
  <si>
    <t>Eric</t>
  </si>
  <si>
    <t>Jones</t>
  </si>
  <si>
    <t>ejones@njea.org</t>
  </si>
  <si>
    <t>NA</t>
  </si>
  <si>
    <t>Plainfield EA</t>
  </si>
  <si>
    <t>917-375-0407</t>
  </si>
  <si>
    <t>Erica Brunson</t>
  </si>
  <si>
    <t>347-281-2892</t>
  </si>
  <si>
    <t>Jones, Eric</t>
  </si>
  <si>
    <t>231 W. 145th Street, Apt 5C_x000D_
Apt. 5C</t>
  </si>
  <si>
    <t>231 W. 145th Street, Apt 5C</t>
  </si>
  <si>
    <t>New York</t>
  </si>
  <si>
    <t>NY</t>
  </si>
  <si>
    <t>10039</t>
  </si>
  <si>
    <t>Black or African American</t>
  </si>
  <si>
    <t>Gay</t>
  </si>
  <si>
    <t>46-60</t>
  </si>
  <si>
    <t>Veteran (20-29 years)</t>
  </si>
  <si>
    <t>No</t>
  </si>
  <si>
    <t>Dr. Taraja</t>
  </si>
  <si>
    <t>Shephard Allen</t>
  </si>
  <si>
    <t>shephardallent@ohea.org</t>
  </si>
  <si>
    <t>checkout 28th</t>
  </si>
  <si>
    <t>614-327-3569</t>
  </si>
  <si>
    <t>David Allen, Jr</t>
  </si>
  <si>
    <t>614-678-1961</t>
  </si>
  <si>
    <t>Shephard Allen, Dr. Taraja</t>
  </si>
  <si>
    <t>5684 Earnings Drive</t>
  </si>
  <si>
    <t>Columbus</t>
  </si>
  <si>
    <t>Ohio</t>
  </si>
  <si>
    <t>OH</t>
  </si>
  <si>
    <t>43232</t>
  </si>
  <si>
    <t>kmedina@nea.org</t>
  </si>
  <si>
    <t>Ben</t>
  </si>
  <si>
    <t>West</t>
  </si>
  <si>
    <t>Bwest@cta.org</t>
  </si>
  <si>
    <t>8058266884</t>
  </si>
  <si>
    <t>John Douglas</t>
  </si>
  <si>
    <t>562-304-8643</t>
  </si>
  <si>
    <t>West, Ben</t>
  </si>
  <si>
    <t>2438 Aztec Ave</t>
  </si>
  <si>
    <t>Ventura</t>
  </si>
  <si>
    <t>California</t>
  </si>
  <si>
    <t>CA</t>
  </si>
  <si>
    <t>93001</t>
  </si>
  <si>
    <t>Asian and Pacific Islander</t>
  </si>
  <si>
    <t>Linda</t>
  </si>
  <si>
    <t>Smithson</t>
  </si>
  <si>
    <t>lindasmithson@live.com</t>
  </si>
  <si>
    <t>5633407561</t>
  </si>
  <si>
    <t>Jeff Smithson</t>
  </si>
  <si>
    <t>563-340-7562</t>
  </si>
  <si>
    <t>Smithson, Linda</t>
  </si>
  <si>
    <t>1550 Tanglefoot Lane</t>
  </si>
  <si>
    <t>Bettendorf</t>
  </si>
  <si>
    <t>Iowa</t>
  </si>
  <si>
    <t>IA</t>
  </si>
  <si>
    <t>52722-2416</t>
  </si>
  <si>
    <t>Veteran (30-39 years)</t>
  </si>
  <si>
    <t>Tiffany</t>
  </si>
  <si>
    <t>Bardos</t>
  </si>
  <si>
    <t>Tiffanyfstuder@gmail.com</t>
  </si>
  <si>
    <t>please book a hotel room with a roll in shower</t>
  </si>
  <si>
    <t>vegetarian, manual wheelchair user-independent but will need ramps and such for accessibility</t>
  </si>
  <si>
    <t>Mobile</t>
  </si>
  <si>
    <t>8609409226</t>
  </si>
  <si>
    <t>Matthew Bardos</t>
  </si>
  <si>
    <t>203-644-6278</t>
  </si>
  <si>
    <t>Bardos, Tiffany</t>
  </si>
  <si>
    <t>265 slater street_x000D_
Apt 227</t>
  </si>
  <si>
    <t>265 slater street</t>
  </si>
  <si>
    <t>Manchester</t>
  </si>
  <si>
    <t>Connecticut</t>
  </si>
  <si>
    <t>CT</t>
  </si>
  <si>
    <t>06042</t>
  </si>
  <si>
    <t>Pansexual</t>
  </si>
  <si>
    <t>Patrick</t>
  </si>
  <si>
    <t>Barry</t>
  </si>
  <si>
    <t>patrickbarry.bea@gmail.com</t>
  </si>
  <si>
    <t>7574094915</t>
  </si>
  <si>
    <t>Karen Renaud</t>
  </si>
  <si>
    <t>757-717-6373</t>
  </si>
  <si>
    <t>Barry, Patrick</t>
  </si>
  <si>
    <t>3749 Harton Rd</t>
  </si>
  <si>
    <t>Virginia Beach</t>
  </si>
  <si>
    <t>Virginia</t>
  </si>
  <si>
    <t>VA</t>
  </si>
  <si>
    <t>23452</t>
  </si>
  <si>
    <t>Bisexual</t>
  </si>
  <si>
    <t>Joseph</t>
  </si>
  <si>
    <t>Bento</t>
  </si>
  <si>
    <t>joebento@gmail.com</t>
  </si>
  <si>
    <t>2066502730</t>
  </si>
  <si>
    <t>Leslie Graves</t>
  </si>
  <si>
    <t>214-706-6258</t>
  </si>
  <si>
    <t>Bento, Joseph</t>
  </si>
  <si>
    <t>917 3rd Ave North</t>
  </si>
  <si>
    <t>Kent</t>
  </si>
  <si>
    <t>98032</t>
  </si>
  <si>
    <t>Frank</t>
  </si>
  <si>
    <t>Burger</t>
  </si>
  <si>
    <t>fabmal2006@gmail.com</t>
  </si>
  <si>
    <t>8107305819</t>
  </si>
  <si>
    <t>Michael Latesky</t>
  </si>
  <si>
    <t>810-730-1821</t>
  </si>
  <si>
    <t>Burger, Frank</t>
  </si>
  <si>
    <t>5061 Sandalwood Drive</t>
  </si>
  <si>
    <t>Grand Blanc</t>
  </si>
  <si>
    <t>Michigan</t>
  </si>
  <si>
    <t>MI</t>
  </si>
  <si>
    <t>48439</t>
  </si>
  <si>
    <t>Caren</t>
  </si>
  <si>
    <t>Burns</t>
  </si>
  <si>
    <t>carenjburns@gmail.com</t>
  </si>
  <si>
    <t>18019219200</t>
  </si>
  <si>
    <t>Frank Burns</t>
  </si>
  <si>
    <t>801-669-7650</t>
  </si>
  <si>
    <t>Burns, Caren</t>
  </si>
  <si>
    <t>3575 South 3200 West_x000D_
6B</t>
  </si>
  <si>
    <t>3575 South 3200 West</t>
  </si>
  <si>
    <t>West Valley City</t>
  </si>
  <si>
    <t>Utah</t>
  </si>
  <si>
    <t>UT</t>
  </si>
  <si>
    <t>84119</t>
  </si>
  <si>
    <t>Christopher</t>
  </si>
  <si>
    <t>cannella</t>
  </si>
  <si>
    <t>cgeapresident@gmail.com</t>
  </si>
  <si>
    <t>king bed please :)</t>
  </si>
  <si>
    <t>none</t>
  </si>
  <si>
    <t>1-973-460-5423</t>
  </si>
  <si>
    <t>Antionio Cannella</t>
  </si>
  <si>
    <t>862-249-9433</t>
  </si>
  <si>
    <t>cannella, Christopher</t>
  </si>
  <si>
    <t>62 LIBERTY ST</t>
  </si>
  <si>
    <t>Lodi</t>
  </si>
  <si>
    <t>07644</t>
  </si>
  <si>
    <t>Antonio (Tony)</t>
  </si>
  <si>
    <t>Cardon</t>
  </si>
  <si>
    <t>tony.cardon@gmail.com</t>
  </si>
  <si>
    <t>2702174769</t>
  </si>
  <si>
    <t>Guier Millikan</t>
  </si>
  <si>
    <t>270-625-1050</t>
  </si>
  <si>
    <t>Cardon, Antonio (Tony)</t>
  </si>
  <si>
    <t>263 Lansing Avenue</t>
  </si>
  <si>
    <t>Paducah</t>
  </si>
  <si>
    <t>Kentucky</t>
  </si>
  <si>
    <t>KY</t>
  </si>
  <si>
    <t>42003</t>
  </si>
  <si>
    <t>Latin(o/a/x), Hispanic, and Chican(o/a/x)</t>
  </si>
  <si>
    <t>Tanya T.</t>
  </si>
  <si>
    <t>Coats</t>
  </si>
  <si>
    <t>tcoats@tnea.org</t>
  </si>
  <si>
    <t>I like a room by the elevator (if possible)</t>
  </si>
  <si>
    <t>Knox County Education Association (State-wide)</t>
  </si>
  <si>
    <t>16153887072</t>
  </si>
  <si>
    <t>RACHIEL D. BALLINGER</t>
  </si>
  <si>
    <t>865-291-7420</t>
  </si>
  <si>
    <t>Coats, Tanya T.</t>
  </si>
  <si>
    <t>801 Second Avenue North_x000D_
Executive Suite (2nd Floor)</t>
  </si>
  <si>
    <t>801 Second Avenue North</t>
  </si>
  <si>
    <t>NASHVILLE</t>
  </si>
  <si>
    <t>Tennessee</t>
  </si>
  <si>
    <t>TN</t>
  </si>
  <si>
    <t>37201</t>
  </si>
  <si>
    <t>Joe</t>
  </si>
  <si>
    <t>Crabtree</t>
  </si>
  <si>
    <t>jcrabtree@tnea.org</t>
  </si>
  <si>
    <t>Shellfish allergy</t>
  </si>
  <si>
    <t>Johnson City Education Association</t>
  </si>
  <si>
    <t>423-794-9357</t>
  </si>
  <si>
    <t>Sue Owen</t>
  </si>
  <si>
    <t>865-567-0749</t>
  </si>
  <si>
    <t>Crabtree, Joe</t>
  </si>
  <si>
    <t>2020 Indian Ridge Rd Apt 125_x000D_
Apt 125</t>
  </si>
  <si>
    <t>2020 Indian Ridge Rd Apt 125</t>
  </si>
  <si>
    <t>Johnson City</t>
  </si>
  <si>
    <t>37604</t>
  </si>
  <si>
    <t>Darell</t>
  </si>
  <si>
    <t>Crawford-Parker</t>
  </si>
  <si>
    <t>dlcrawford_82@hotmail.com</t>
  </si>
  <si>
    <t>831-915-2354</t>
  </si>
  <si>
    <t>Dewayne Crawford-Parker</t>
  </si>
  <si>
    <t>615-651-1926</t>
  </si>
  <si>
    <t>Crawford-Parker, Darell</t>
  </si>
  <si>
    <t>120 Edgeview Drive, Apt 3305_x000D_
Apt B</t>
  </si>
  <si>
    <t>120 Edgeview Drive, Apt 3305</t>
  </si>
  <si>
    <t>Broomfield</t>
  </si>
  <si>
    <t>80021</t>
  </si>
  <si>
    <t>Kimberly</t>
  </si>
  <si>
    <t>D'Auria</t>
  </si>
  <si>
    <t>kdhats@gmail.com</t>
  </si>
  <si>
    <t>Other: Print</t>
  </si>
  <si>
    <t>8457282626</t>
  </si>
  <si>
    <t>Barbara Mercurio - Dunn</t>
  </si>
  <si>
    <t>315-796-0599</t>
  </si>
  <si>
    <t>D'Auria, Kimberly</t>
  </si>
  <si>
    <t>466 State Route 32</t>
  </si>
  <si>
    <t>Wallkill</t>
  </si>
  <si>
    <t>12589</t>
  </si>
  <si>
    <t>61+</t>
  </si>
  <si>
    <t>Kirsten</t>
  </si>
  <si>
    <t>Frazier</t>
  </si>
  <si>
    <t>kvfrazier@gmail.com</t>
  </si>
  <si>
    <t>They/Them</t>
  </si>
  <si>
    <t>I will be checking in on Friday February 27th</t>
  </si>
  <si>
    <t>Educational Association of Worcester</t>
  </si>
  <si>
    <t>2078918318</t>
  </si>
  <si>
    <t>Joshua Frazier</t>
  </si>
  <si>
    <t>207-891-8813</t>
  </si>
  <si>
    <t>Frazier, Kirsten</t>
  </si>
  <si>
    <t>13 Sudbury Street_x000D_
Apt 208</t>
  </si>
  <si>
    <t>13 Sudbury Street</t>
  </si>
  <si>
    <t>Worcester</t>
  </si>
  <si>
    <t>Massachusetts</t>
  </si>
  <si>
    <t>MA</t>
  </si>
  <si>
    <t>01609</t>
  </si>
  <si>
    <t>Non-Binary</t>
  </si>
  <si>
    <t>Rachel</t>
  </si>
  <si>
    <t>Hara-Nicholson</t>
  </si>
  <si>
    <t>rmnicholson@gmail.com</t>
  </si>
  <si>
    <t>Highly allergic to sulfa drugs</t>
  </si>
  <si>
    <t>Parma Education Association</t>
  </si>
  <si>
    <t>2163190226</t>
  </si>
  <si>
    <t>Jenn Schwartz</t>
  </si>
  <si>
    <t>440-666-2100</t>
  </si>
  <si>
    <t>Hara-Nicholson, Rachel</t>
  </si>
  <si>
    <t>7350 W Law Rd</t>
  </si>
  <si>
    <t>Valley City</t>
  </si>
  <si>
    <t>44280</t>
  </si>
  <si>
    <t>Lesbian</t>
  </si>
  <si>
    <t>Tracy</t>
  </si>
  <si>
    <t>Hardy</t>
  </si>
  <si>
    <t>snzasrdtmh@gmail.com</t>
  </si>
  <si>
    <t>4065444500</t>
  </si>
  <si>
    <t>Christine Kolczak</t>
  </si>
  <si>
    <t>406-546-1811</t>
  </si>
  <si>
    <t>Hardy, Tracy</t>
  </si>
  <si>
    <t>4409 23rd Avenue</t>
  </si>
  <si>
    <t>MISSOULA</t>
  </si>
  <si>
    <t>Montana</t>
  </si>
  <si>
    <t>MT</t>
  </si>
  <si>
    <t>59803</t>
  </si>
  <si>
    <t>Katharine</t>
  </si>
  <si>
    <t>Harris</t>
  </si>
  <si>
    <t>knicoleharris@gmail.com</t>
  </si>
  <si>
    <t>No red meat.</t>
  </si>
  <si>
    <t>2532057802</t>
  </si>
  <si>
    <t>Kathryn MacKay</t>
  </si>
  <si>
    <t>253-205-6390</t>
  </si>
  <si>
    <t>Harris, Katharine</t>
  </si>
  <si>
    <t>3523 S 291st ST</t>
  </si>
  <si>
    <t>Auburn</t>
  </si>
  <si>
    <t>98001</t>
  </si>
  <si>
    <t>Francine</t>
  </si>
  <si>
    <t>Hill</t>
  </si>
  <si>
    <t>Francineh565@gmail.com</t>
  </si>
  <si>
    <t>6367511543</t>
  </si>
  <si>
    <t>Kim Lancia</t>
  </si>
  <si>
    <t>314-313-9030</t>
  </si>
  <si>
    <t>Hill, Francine</t>
  </si>
  <si>
    <t>5822 Walnut Creek Blvd</t>
  </si>
  <si>
    <t>Saint Charles</t>
  </si>
  <si>
    <t>MO</t>
  </si>
  <si>
    <t>63304</t>
  </si>
  <si>
    <t>Michael</t>
  </si>
  <si>
    <t>hill.michael91@gmail.com</t>
  </si>
  <si>
    <t>7606991300</t>
  </si>
  <si>
    <t>Samuel Smith</t>
  </si>
  <si>
    <t>660-359-7165</t>
  </si>
  <si>
    <t>Hill, Michael</t>
  </si>
  <si>
    <t>226 Lei Dr</t>
  </si>
  <si>
    <t>Palm Springs</t>
  </si>
  <si>
    <t>92264</t>
  </si>
  <si>
    <t>Cassandra</t>
  </si>
  <si>
    <t>Horner</t>
  </si>
  <si>
    <t>cassiejm08@gmail.com</t>
  </si>
  <si>
    <t>She/They</t>
  </si>
  <si>
    <t>I need to be at school on Monday so will need a flight that gets me home on Sunday. Thank you!!</t>
  </si>
  <si>
    <t>Gluten free. I need to be at school on Monday so will need a flight that gets me home on Sunday. Thank you!!</t>
  </si>
  <si>
    <t>208-841-5113</t>
  </si>
  <si>
    <t>Jessica McBean</t>
  </si>
  <si>
    <t>208-841-5151</t>
  </si>
  <si>
    <t>Horner, Cassandra</t>
  </si>
  <si>
    <t>18293 N. Streams Edge Way</t>
  </si>
  <si>
    <t>Boise</t>
  </si>
  <si>
    <t>Idaho</t>
  </si>
  <si>
    <t>ID</t>
  </si>
  <si>
    <t>83714</t>
  </si>
  <si>
    <t>Queer</t>
  </si>
  <si>
    <t>Self-Modification</t>
  </si>
  <si>
    <t>Amanda</t>
  </si>
  <si>
    <t>Irvin-Black</t>
  </si>
  <si>
    <t>mandairvin@gmail.com</t>
  </si>
  <si>
    <t>rooming with Trevor Kilpatrick</t>
  </si>
  <si>
    <t>8168825411</t>
  </si>
  <si>
    <t>Stacie Black</t>
  </si>
  <si>
    <t>816-882-5411</t>
  </si>
  <si>
    <t>Irvin-Black, Amanda</t>
  </si>
  <si>
    <t>6901 NW 80TH TERRACE #4_x000D_
APT 4</t>
  </si>
  <si>
    <t>6901 NW 80TH TERRACE #4</t>
  </si>
  <si>
    <t>Kansas City</t>
  </si>
  <si>
    <t>Missouri</t>
  </si>
  <si>
    <t>64152</t>
  </si>
  <si>
    <t>Pansexual, Queer</t>
  </si>
  <si>
    <t>Lacey</t>
  </si>
  <si>
    <t>Jiron</t>
  </si>
  <si>
    <t>laceyjiron@gmail.com</t>
  </si>
  <si>
    <t>208-590-6045</t>
  </si>
  <si>
    <t>Shane Jiron</t>
  </si>
  <si>
    <t>208-590-9486</t>
  </si>
  <si>
    <t>Jiron, Lacey</t>
  </si>
  <si>
    <t>8117 Queen St</t>
  </si>
  <si>
    <t>83704</t>
  </si>
  <si>
    <t>Trevor</t>
  </si>
  <si>
    <t>Kilpatrick</t>
  </si>
  <si>
    <t>trevordkilpatrick@gmail.com</t>
  </si>
  <si>
    <t>n/a</t>
  </si>
  <si>
    <t>8165080291</t>
  </si>
  <si>
    <t>Perry Kilpatrick</t>
  </si>
  <si>
    <t>816-587-5908</t>
  </si>
  <si>
    <t>Kilpatrick, Trevor</t>
  </si>
  <si>
    <t>3500 NW 59th Ter</t>
  </si>
  <si>
    <t>64151</t>
  </si>
  <si>
    <t>Tracie</t>
  </si>
  <si>
    <t>Lane</t>
  </si>
  <si>
    <t>tclane.edu@gmail.com</t>
  </si>
  <si>
    <t>I am allergic to feathers</t>
  </si>
  <si>
    <t>I have celiacs and severe allergies - No wheat/gluten, fish, seafood, almonds, walnuts - some medications and latex</t>
  </si>
  <si>
    <t>3048393051</t>
  </si>
  <si>
    <t>Tracie C Lane</t>
  </si>
  <si>
    <t>304-839-3051</t>
  </si>
  <si>
    <t>Lane, Tracie</t>
  </si>
  <si>
    <t>645 Bragg Drive</t>
  </si>
  <si>
    <t>Front Royal</t>
  </si>
  <si>
    <t>22630</t>
  </si>
  <si>
    <t>Nicole</t>
  </si>
  <si>
    <t>Lopez-Bettendorf</t>
  </si>
  <si>
    <t>bnl1220@gmail.com</t>
  </si>
  <si>
    <t>Prefer a room near other Nebraska attendees</t>
  </si>
  <si>
    <t>Cannot eat Beef products/foods</t>
  </si>
  <si>
    <t>2109121861</t>
  </si>
  <si>
    <t>Michael Bettendorf</t>
  </si>
  <si>
    <t>402-649-4185</t>
  </si>
  <si>
    <t>Lopez-Bettendorf, Nicole</t>
  </si>
  <si>
    <t>3274 Hitchcock St.</t>
  </si>
  <si>
    <t>Lincoln</t>
  </si>
  <si>
    <t>Nebraska</t>
  </si>
  <si>
    <t>NE</t>
  </si>
  <si>
    <t>68503</t>
  </si>
  <si>
    <t>Sonia</t>
  </si>
  <si>
    <t>Martin Solis</t>
  </si>
  <si>
    <t>sososonia@aol.com</t>
  </si>
  <si>
    <t>3237919504</t>
  </si>
  <si>
    <t>Juan Solis</t>
  </si>
  <si>
    <t>323-818-2712</t>
  </si>
  <si>
    <t>Martin Solis, Sonia</t>
  </si>
  <si>
    <t>465 S Downey Rd</t>
  </si>
  <si>
    <t>Los Angeles</t>
  </si>
  <si>
    <t>90063</t>
  </si>
  <si>
    <t>Planner Registration</t>
  </si>
  <si>
    <t>C Scott</t>
  </si>
  <si>
    <t>Miller</t>
  </si>
  <si>
    <t>csmiller@pacbell.net</t>
  </si>
  <si>
    <t>None</t>
  </si>
  <si>
    <t>7142246364</t>
  </si>
  <si>
    <t>Eric Dills</t>
  </si>
  <si>
    <t>714-224-6365</t>
  </si>
  <si>
    <t>Miller, C Scott</t>
  </si>
  <si>
    <t>17073 Mt Lomina Court</t>
  </si>
  <si>
    <t>Fountain Valley</t>
  </si>
  <si>
    <t>92708</t>
  </si>
  <si>
    <t>Cathy</t>
  </si>
  <si>
    <t>Murray</t>
  </si>
  <si>
    <t>cmurray@mea.org</t>
  </si>
  <si>
    <t>Check in</t>
  </si>
  <si>
    <t>Ceftin (medication-should not be an issue)Vegetarian</t>
  </si>
  <si>
    <t>8102470075</t>
  </si>
  <si>
    <t>Alina Murray</t>
  </si>
  <si>
    <t>810-300-6401</t>
  </si>
  <si>
    <t>Murray, Cathy</t>
  </si>
  <si>
    <t>3107 Mount Vernon Rd.</t>
  </si>
  <si>
    <t>Port Huron</t>
  </si>
  <si>
    <t>48060</t>
  </si>
  <si>
    <t>Ross</t>
  </si>
  <si>
    <t>Pickel</t>
  </si>
  <si>
    <t>rossjames000@gmail.com</t>
  </si>
  <si>
    <t>4026015660</t>
  </si>
  <si>
    <t>Cindy Pickel</t>
  </si>
  <si>
    <t>402-540-3260</t>
  </si>
  <si>
    <t>Pickel, Ross</t>
  </si>
  <si>
    <t>2701 N 70th St_x000D_
Apt B31</t>
  </si>
  <si>
    <t>2701 N 70th St</t>
  </si>
  <si>
    <t>68507</t>
  </si>
  <si>
    <t>26-35</t>
  </si>
  <si>
    <t>Monica</t>
  </si>
  <si>
    <t>Rice</t>
  </si>
  <si>
    <t>MrsMonicaRice@gmail.com</t>
  </si>
  <si>
    <t>Allergy to gluten and dairy.</t>
  </si>
  <si>
    <t>Visual</t>
  </si>
  <si>
    <t>Beaumont Teachers Association</t>
  </si>
  <si>
    <t>(951) 202-1663</t>
  </si>
  <si>
    <t>Patricia Patalsky</t>
  </si>
  <si>
    <t>951-255-2664</t>
  </si>
  <si>
    <t>Rice, Monica</t>
  </si>
  <si>
    <t>1225 Oakhurst Court</t>
  </si>
  <si>
    <t>Beaumont</t>
  </si>
  <si>
    <t>92223</t>
  </si>
  <si>
    <t>Margaret</t>
  </si>
  <si>
    <t>Rohde</t>
  </si>
  <si>
    <t>librarymaggi@gmail.com</t>
  </si>
  <si>
    <t>9194913172</t>
  </si>
  <si>
    <t>Tom Idzikowski</t>
  </si>
  <si>
    <t>517-712-3934</t>
  </si>
  <si>
    <t>Rohde, Margaret</t>
  </si>
  <si>
    <t>560 Little Lake Drive #6</t>
  </si>
  <si>
    <t>Ann Arbor</t>
  </si>
  <si>
    <t>48103</t>
  </si>
  <si>
    <t>Brett</t>
  </si>
  <si>
    <t>Rydalch</t>
  </si>
  <si>
    <t>rydalchb@gmail.com</t>
  </si>
  <si>
    <t>Soy allergy</t>
  </si>
  <si>
    <t>4358490081</t>
  </si>
  <si>
    <t>Tyler Banks</t>
  </si>
  <si>
    <t>801-656-8077</t>
  </si>
  <si>
    <t>Rydalch, Brett</t>
  </si>
  <si>
    <t>19 W Tytus Drive</t>
  </si>
  <si>
    <t>84107</t>
  </si>
  <si>
    <t>Stacy</t>
  </si>
  <si>
    <t>Schmidt</t>
  </si>
  <si>
    <t>schmidt.se77@gmail.com</t>
  </si>
  <si>
    <t>I may change my checkout to 3/1, but without knowing the location, I don't know flight availability.</t>
  </si>
  <si>
    <t>Des Moines Education Association</t>
  </si>
  <si>
    <t>+1 319-325-4562</t>
  </si>
  <si>
    <t>Judy Schmidt</t>
  </si>
  <si>
    <t>563-357-3856</t>
  </si>
  <si>
    <t>Schmidt, Stacy</t>
  </si>
  <si>
    <t>24188 37th St</t>
  </si>
  <si>
    <t>Des Moines</t>
  </si>
  <si>
    <t>50310</t>
  </si>
  <si>
    <t>Gender Fluid</t>
  </si>
  <si>
    <t>Dan</t>
  </si>
  <si>
    <t>Slagter</t>
  </si>
  <si>
    <t>slagtdan@yahoo.com</t>
  </si>
  <si>
    <t>6165169557</t>
  </si>
  <si>
    <t>Sean Stellow</t>
  </si>
  <si>
    <t>616-916-7975</t>
  </si>
  <si>
    <t>Slagter, Dan</t>
  </si>
  <si>
    <t>1900 RW Berends Dr SW_x000D_
Apt 5</t>
  </si>
  <si>
    <t>1900 RW Berends Dr SW</t>
  </si>
  <si>
    <t>Wyoming</t>
  </si>
  <si>
    <t>49519</t>
  </si>
  <si>
    <t>Dottie</t>
  </si>
  <si>
    <t>Vea</t>
  </si>
  <si>
    <t>dottievea@gmail.com</t>
  </si>
  <si>
    <t>6318369291</t>
  </si>
  <si>
    <t>Lindsey Tausinga</t>
  </si>
  <si>
    <t>801-349-9741</t>
  </si>
  <si>
    <t>Vea, Dottie</t>
  </si>
  <si>
    <t>10931 S Porcini Dr</t>
  </si>
  <si>
    <t>South Jordan</t>
  </si>
  <si>
    <t>84009</t>
  </si>
  <si>
    <t>Lesbian, Queer</t>
  </si>
  <si>
    <t>Susan</t>
  </si>
  <si>
    <t>Waldron</t>
  </si>
  <si>
    <t>susanmmwaldron@gmail.com</t>
  </si>
  <si>
    <t>Asthma</t>
  </si>
  <si>
    <t>+17324270433</t>
  </si>
  <si>
    <t>Tiffany Breese</t>
  </si>
  <si>
    <t>732-439-9966</t>
  </si>
  <si>
    <t>Waldron, Susan</t>
  </si>
  <si>
    <t>1959 South Broad Street_x000D_
Apt 1</t>
  </si>
  <si>
    <t>1959 South Broad Street</t>
  </si>
  <si>
    <t>Hamilton</t>
  </si>
  <si>
    <t>08610</t>
  </si>
  <si>
    <t>Jeffrey</t>
  </si>
  <si>
    <t>Watkins</t>
  </si>
  <si>
    <t>jeffreychwatkins@gmail.com</t>
  </si>
  <si>
    <t>2089941970</t>
  </si>
  <si>
    <t>Barbara Howder</t>
  </si>
  <si>
    <t>208-606-6713</t>
  </si>
  <si>
    <t>Watkins, Jeffrey</t>
  </si>
  <si>
    <t>6985 W Maxwell Dr</t>
  </si>
  <si>
    <t>Bisexual, Queer</t>
  </si>
  <si>
    <t>Madeline</t>
  </si>
  <si>
    <t>Wood</t>
  </si>
  <si>
    <t>Madelinewoodwind@gmail.com</t>
  </si>
  <si>
    <t>I prefer a low floor if possible.</t>
  </si>
  <si>
    <t>8478096025</t>
  </si>
  <si>
    <t>Morgan Shaw</t>
  </si>
  <si>
    <t>309-368-6861</t>
  </si>
  <si>
    <t>Wood, Madeline</t>
  </si>
  <si>
    <t>964 N Kellogg Street</t>
  </si>
  <si>
    <t>Galesburg</t>
  </si>
  <si>
    <t>Illinois</t>
  </si>
  <si>
    <t>61401</t>
  </si>
  <si>
    <t>Deanna</t>
  </si>
  <si>
    <t>Youngren</t>
  </si>
  <si>
    <t>deanna.youngren.teacher@gmail.com</t>
  </si>
  <si>
    <t>Please refer to my ADA info about not being able to share a room.</t>
  </si>
  <si>
    <t>I do not eat sea food</t>
  </si>
  <si>
    <t>Other: As an accomodation for my breathing issues (tracheal stenosis) WEA &amp; my local do not make me share a hotel room (not forcing someone to deal with my breathing noises and medication-resistant, clinical insomnia issues either.</t>
  </si>
  <si>
    <t>4257289220</t>
  </si>
  <si>
    <t>Donovan Worrell</t>
  </si>
  <si>
    <t>907-301-7302</t>
  </si>
  <si>
    <t>Youngren, Deanna</t>
  </si>
  <si>
    <t>21423 SE 299th Way</t>
  </si>
  <si>
    <t>98042</t>
  </si>
  <si>
    <t>Multiracial</t>
  </si>
  <si>
    <t>ellen</t>
  </si>
  <si>
    <t>holmes</t>
  </si>
  <si>
    <t>Eholmes@nea.org</t>
  </si>
  <si>
    <t>Check</t>
  </si>
  <si>
    <t>2076605589</t>
  </si>
  <si>
    <t>KELLY A HOLMES</t>
  </si>
  <si>
    <t>207-660-5590</t>
  </si>
  <si>
    <t>holmes, ellen</t>
  </si>
  <si>
    <t>3 Canaan Road_x000D_
2875 North Palermo Road</t>
  </si>
  <si>
    <t>3 Canaan Road</t>
  </si>
  <si>
    <t>Pittsfield</t>
  </si>
  <si>
    <t>Maine</t>
  </si>
  <si>
    <t>04967</t>
  </si>
  <si>
    <t>Medina</t>
  </si>
  <si>
    <t>KMEDINA@NEA.ORG</t>
  </si>
  <si>
    <t>NEA</t>
  </si>
  <si>
    <t>7712197785</t>
  </si>
  <si>
    <t>Karla Medina</t>
  </si>
  <si>
    <t>771-219-7785</t>
  </si>
  <si>
    <t>Medina, Karla</t>
  </si>
  <si>
    <t>1201 16th Street NW, Suite 310</t>
  </si>
  <si>
    <t>District of Columbia</t>
  </si>
  <si>
    <t>DC</t>
  </si>
  <si>
    <t>20036</t>
  </si>
  <si>
    <t>Alex</t>
  </si>
  <si>
    <t>Anderlik</t>
  </si>
  <si>
    <t>anderlikalex@gmail.com</t>
  </si>
  <si>
    <t>4064046040</t>
  </si>
  <si>
    <t>Carol Bellin</t>
  </si>
  <si>
    <t>617-817-2254</t>
  </si>
  <si>
    <t>Anderlik, Alex</t>
  </si>
  <si>
    <t>1907 Jardine Ct</t>
  </si>
  <si>
    <t>Missoula</t>
  </si>
  <si>
    <t>59801</t>
  </si>
  <si>
    <t>Brea</t>
  </si>
  <si>
    <t>Berry</t>
  </si>
  <si>
    <t>Breaberryosu@yahoo.com</t>
  </si>
  <si>
    <t>OEA LGBTQ+ Caucus</t>
  </si>
  <si>
    <t>Rachel Hara-Nicholson</t>
  </si>
  <si>
    <t>3307187370</t>
  </si>
  <si>
    <t>Destiny Hill</t>
  </si>
  <si>
    <t>614-702-5308</t>
  </si>
  <si>
    <t>Berry, Brea</t>
  </si>
  <si>
    <t>2340 Agler Road</t>
  </si>
  <si>
    <t>43224</t>
  </si>
  <si>
    <t>Early career educator (0-5 years)</t>
  </si>
  <si>
    <t>RACHEL</t>
  </si>
  <si>
    <t>CORCORAN</t>
  </si>
  <si>
    <t>RAE.CORCORAN@GMAIL.COM</t>
  </si>
  <si>
    <t>ALLERGIES TO KIWI &amp; DRAGONFRUIT</t>
  </si>
  <si>
    <t>4066974158</t>
  </si>
  <si>
    <t>REBECCA RICKETT</t>
  </si>
  <si>
    <t>406-208-6219</t>
  </si>
  <si>
    <t>CORCORAN, RACHEL</t>
  </si>
  <si>
    <t>322 CUSTER AVE</t>
  </si>
  <si>
    <t>BILLINGS</t>
  </si>
  <si>
    <t>59101</t>
  </si>
  <si>
    <t>Holly</t>
  </si>
  <si>
    <t>Gurgurich</t>
  </si>
  <si>
    <t>hollygurgurich@gmail.com</t>
  </si>
  <si>
    <t>I have an eating disorder called ARFID which greatly limits the foods I can eat. Please contact me if my "safe list" is needed, and thank you so much for being considerate!</t>
  </si>
  <si>
    <t>6092139427</t>
  </si>
  <si>
    <t>Jennifer Gurgurich</t>
  </si>
  <si>
    <t>609-850-1946</t>
  </si>
  <si>
    <t>Gurgurich, Holly</t>
  </si>
  <si>
    <t>1800 Klockner Road_x000D_
Apt 2</t>
  </si>
  <si>
    <t>1800 Klockner Road</t>
  </si>
  <si>
    <t>08619</t>
  </si>
  <si>
    <t>Brad</t>
  </si>
  <si>
    <t>Hutchinson</t>
  </si>
  <si>
    <t>b.hutchinson64@icloud.com</t>
  </si>
  <si>
    <t>Vegetarian, allergic to eggs, allergic to tree nuts</t>
  </si>
  <si>
    <t>2766987311</t>
  </si>
  <si>
    <t>Joe Stone</t>
  </si>
  <si>
    <t>276-698-4640</t>
  </si>
  <si>
    <t>Hutchinson, Brad</t>
  </si>
  <si>
    <t>22458 Clayman Valley Road</t>
  </si>
  <si>
    <t>Bristol</t>
  </si>
  <si>
    <t>24202</t>
  </si>
  <si>
    <t>Christine</t>
  </si>
  <si>
    <t>Kolczak</t>
  </si>
  <si>
    <t>clkolczak@gmail.com</t>
  </si>
  <si>
    <t>Many times there are not flights back to Montana after 4pm from the east coast.</t>
  </si>
  <si>
    <t>Diabetic, well controlled</t>
  </si>
  <si>
    <t>4065461811</t>
  </si>
  <si>
    <t>Tracy Hardy</t>
  </si>
  <si>
    <t>406-544-4500</t>
  </si>
  <si>
    <t>Kolczak, Christine</t>
  </si>
  <si>
    <t>4409 23rd Ave</t>
  </si>
  <si>
    <t>Native American/Alaska Native</t>
  </si>
  <si>
    <t>Miguel</t>
  </si>
  <si>
    <t>Lopez</t>
  </si>
  <si>
    <t>miguel.lopez0619@gmail.com</t>
  </si>
  <si>
    <t>Auburn Education Association</t>
  </si>
  <si>
    <t>Elaine Hogg</t>
  </si>
  <si>
    <t>pres-auburnea@washingtonea.org</t>
  </si>
  <si>
    <t>360-917-6380</t>
  </si>
  <si>
    <t>Richard Peplinski</t>
  </si>
  <si>
    <t>360-551-8706</t>
  </si>
  <si>
    <t>Lopez, Miguel</t>
  </si>
  <si>
    <t>933 Callahan Drive</t>
  </si>
  <si>
    <t>Bremerton</t>
  </si>
  <si>
    <t>98310</t>
  </si>
  <si>
    <t>TYLER</t>
  </si>
  <si>
    <t>Mathers</t>
  </si>
  <si>
    <t>TMATHERS08@HOTMAIL.COM</t>
  </si>
  <si>
    <t>4025601360</t>
  </si>
  <si>
    <t>Cindy Mathers</t>
  </si>
  <si>
    <t>402-560-2871</t>
  </si>
  <si>
    <t>Mathers, TYLER</t>
  </si>
  <si>
    <t>4502 Baldwin Ave</t>
  </si>
  <si>
    <t>LINCOLN</t>
  </si>
  <si>
    <t>68504</t>
  </si>
  <si>
    <t>Shane</t>
  </si>
  <si>
    <t>Moore</t>
  </si>
  <si>
    <t>smoore.edu@gmail.com</t>
  </si>
  <si>
    <t>No Fish</t>
  </si>
  <si>
    <t>6158641982</t>
  </si>
  <si>
    <t>Manual Torres</t>
  </si>
  <si>
    <t>615-574-5608</t>
  </si>
  <si>
    <t>Moore, Shane</t>
  </si>
  <si>
    <t>1120 Litton Ave Apt 520_x000D_
APT 520</t>
  </si>
  <si>
    <t>1120 Litton Ave Apt 520</t>
  </si>
  <si>
    <t>Nashville</t>
  </si>
  <si>
    <t>37216</t>
  </si>
  <si>
    <t>Sarah</t>
  </si>
  <si>
    <t>Reynolds</t>
  </si>
  <si>
    <t>reynolds928@hotmail.com</t>
  </si>
  <si>
    <t>2088693109</t>
  </si>
  <si>
    <t>Trent Reynolds</t>
  </si>
  <si>
    <t>208-869-3547</t>
  </si>
  <si>
    <t>Reynolds, Sarah</t>
  </si>
  <si>
    <t>2627 n. Westland Pl</t>
  </si>
  <si>
    <t>Daria</t>
  </si>
  <si>
    <t>Turner</t>
  </si>
  <si>
    <t>kceapresidentturner@gmail.com</t>
  </si>
  <si>
    <t>Allergic to avocado, watermelon, cantelope, and honeydew</t>
  </si>
  <si>
    <t>Knox County Education Association</t>
  </si>
  <si>
    <t>Daria Turner---we do not provide W9s</t>
  </si>
  <si>
    <t>8659360418</t>
  </si>
  <si>
    <t>Deja Griffin</t>
  </si>
  <si>
    <t>865-242-0388</t>
  </si>
  <si>
    <t>Turner, Daria</t>
  </si>
  <si>
    <t>4413 Sullivan Rd</t>
  </si>
  <si>
    <t>Knoxville</t>
  </si>
  <si>
    <t>37921</t>
  </si>
  <si>
    <t>Kristine</t>
  </si>
  <si>
    <t>Twigg</t>
  </si>
  <si>
    <t>kristine.m.twigg@gmail.com</t>
  </si>
  <si>
    <t>Allergic to raw onions and things with capcisin</t>
  </si>
  <si>
    <t>Fairless Education Association</t>
  </si>
  <si>
    <t>Kristine Twigg</t>
  </si>
  <si>
    <t>234-521-8790</t>
  </si>
  <si>
    <t>Thad Frost</t>
  </si>
  <si>
    <t>216-407-8472</t>
  </si>
  <si>
    <t>Twigg, Kristine</t>
  </si>
  <si>
    <t>659 Colony Rd</t>
  </si>
  <si>
    <t>Canal Fulton</t>
  </si>
  <si>
    <t>44614</t>
  </si>
  <si>
    <t>Lee</t>
  </si>
  <si>
    <t>Wygand</t>
  </si>
  <si>
    <t>lwygand@gmail.com</t>
  </si>
  <si>
    <t>Will personally pay for extra night hotel</t>
  </si>
  <si>
    <t>Mobility, hearing</t>
  </si>
  <si>
    <t>9513124469</t>
  </si>
  <si>
    <t>Jenner Pickens</t>
  </si>
  <si>
    <t>951-961-4515</t>
  </si>
  <si>
    <t>Wygand, Lee</t>
  </si>
  <si>
    <t>21100 State St Spc 21_x000D_
SPC 21</t>
  </si>
  <si>
    <t>21100 State St Spc 21</t>
  </si>
  <si>
    <t>San Jacinto</t>
  </si>
  <si>
    <t>92583</t>
  </si>
  <si>
    <t>Mary Catherine</t>
  </si>
  <si>
    <t>Frederickson</t>
  </si>
  <si>
    <t>Cfrederickson94@att.net</t>
  </si>
  <si>
    <t>Asthma-controlled</t>
  </si>
  <si>
    <t>7088217337</t>
  </si>
  <si>
    <t>Jazz Frederickson</t>
  </si>
  <si>
    <t>708-821-7335</t>
  </si>
  <si>
    <t>Frederickson, Mary Catherine</t>
  </si>
  <si>
    <t>1021 W Strieff Lane</t>
  </si>
  <si>
    <t>Glenwood</t>
  </si>
  <si>
    <t>IL</t>
  </si>
  <si>
    <t>60425</t>
  </si>
  <si>
    <t>Last Registration Date</t>
  </si>
  <si>
    <t>2025, Week 50</t>
  </si>
  <si>
    <t>2025, Week 51</t>
  </si>
  <si>
    <t>2025, Week 52</t>
  </si>
  <si>
    <t>2026, Week 01</t>
  </si>
  <si>
    <t>2026, Week 02</t>
  </si>
  <si>
    <t>2026, Week 03</t>
  </si>
  <si>
    <t>2026, Week 04</t>
  </si>
  <si>
    <t>2026, Week 05</t>
  </si>
  <si>
    <t>2026, Week 06</t>
  </si>
  <si>
    <t>2026, Week 07</t>
  </si>
  <si>
    <t>2026, Week 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</si>
</sst>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0"/>
      <color theme="1"/>
      <name val="Arial"/>
      <family val="2"/>
    </font>
    <font>
      <u/>
      <sz val="10"/>
      <color rgb="FF0000FF"/>
      <name val="Calibri"/>
      <family val="2"/>
    </font>
    <font>
      <b/>
      <sz val="10"/>
      <color theme="1"/>
      <name val="Calibri"/>
      <family val="2"/>
    </font>
    <font>
      <b/>
      <sz val="12"/>
      <color theme="1"/>
      <name val="Calibri"/>
      <family val="2"/>
    </font>
    <font>
      <sz val="10"/>
      <color theme="1"/>
      <name val="Calibri"/>
      <family val="2"/>
    </font>
    <font>
      <b/>
      <sz val="11"/>
      <color theme="1"/>
      <name val="Calibri"/>
      <family val="2"/>
    </font>
    <font>
      <b/>
      <sz val="14"/>
      <color theme="1"/>
      <name val="Calibri"/>
      <family val="2"/>
    </font>
    <font>
      <sz val="12"/>
      <color theme="1"/>
      <name val="Calibri"/>
      <family val="2"/>
    </font>
    <font>
      <u/>
      <sz val="12"/>
      <color rgb="FF0000FF"/>
      <name val="Calibri"/>
      <family val="2"/>
    </font>
    <font>
      <b/>
      <sz val="18"/>
      <color theme="1"/>
      <name val="Calibri"/>
      <family val="2"/>
    </font>
    <font>
      <b/>
      <sz val="13"/>
      <color theme="1"/>
      <name val="Calibri"/>
      <family val="2"/>
    </font>
    <font>
      <u/>
      <sz val="10"/>
      <color rgb="FF0000FF"/>
      <name val="Arial"/>
      <family val="2"/>
    </font>
    <font>
      <sz val="12"/>
      <color theme="1"/>
      <name val="Calibri"/>
    </font>
  </fonts>
  <fills count="5">
    <fill>
      <patternFill patternType="none"/>
    </fill>
    <fill>
      <patternFill patternType="gray125"/>
    </fill>
    <fill>
      <patternFill patternType="solid">
        <fgColor rgb="FFEDEDED"/>
        <bgColor indexed="64"/>
      </patternFill>
    </fill>
    <fill>
      <patternFill patternType="solid">
        <fgColor rgb="FFD9D9D9"/>
        <bgColor indexed="64"/>
      </patternFill>
    </fill>
    <fill>
      <patternFill patternType="solid">
        <fgColor rgb="FFF2F2F2"/>
        <bgColor indexed="64"/>
      </patternFill>
    </fill>
  </fills>
  <borders count="5">
    <border>
      <left/>
      <right/>
      <top/>
      <bottom/>
      <diagonal/>
    </border>
    <border>
      <left/>
      <right/>
      <top style="thin">
        <color rgb="FF000000"/>
      </top>
      <bottom style="thin">
        <color rgb="FF000000"/>
      </bottom>
      <diagonal/>
    </border>
    <border>
      <left/>
      <right/>
      <top/>
      <bottom style="thin">
        <color rgb="FF000000"/>
      </bottom>
      <diagonal/>
    </border>
    <border>
      <left/>
      <right/>
      <top/>
      <bottom style="thin">
        <color theme="1" tint="0.49995422223578601"/>
      </bottom>
      <diagonal/>
    </border>
    <border>
      <left/>
      <right/>
      <top style="thin">
        <color rgb="FF000000"/>
      </top>
      <bottom/>
      <diagonal/>
    </border>
  </borders>
  <cellStyleXfs count="2">
    <xf numFmtId="0" fontId="0" fillId="0" borderId="0"/>
    <xf numFmtId="0" fontId="11" fillId="0" borderId="0"/>
  </cellStyleXfs>
  <cellXfs count="34">
    <xf numFmtId="0" fontId="0" fillId="0" borderId="0" xfId="0"/>
    <xf numFmtId="0" fontId="11" fillId="0" borderId="0" xfId="1"/>
    <xf numFmtId="0" fontId="9" fillId="0" borderId="0" xfId="0" applyFont="1" applyAlignment="1">
      <alignment vertical="center"/>
    </xf>
    <xf numFmtId="49" fontId="7" fillId="0" borderId="0" xfId="0" applyNumberFormat="1" applyFont="1" applyAlignment="1">
      <alignment wrapText="1"/>
    </xf>
    <xf numFmtId="3" fontId="7" fillId="0" borderId="0" xfId="0" applyNumberFormat="1" applyFont="1"/>
    <xf numFmtId="49" fontId="7" fillId="2" borderId="0" xfId="0" applyNumberFormat="1" applyFont="1" applyFill="1" applyAlignment="1">
      <alignment wrapText="1"/>
    </xf>
    <xf numFmtId="3" fontId="7" fillId="2" borderId="0" xfId="0" applyNumberFormat="1" applyFont="1" applyFill="1"/>
    <xf numFmtId="0" fontId="10" fillId="0" borderId="1" xfId="0" applyFont="1" applyBorder="1" applyAlignment="1">
      <alignment vertical="center" wrapText="1"/>
    </xf>
    <xf numFmtId="0" fontId="9" fillId="0" borderId="2" xfId="0" applyFont="1" applyBorder="1" applyAlignment="1">
      <alignment vertical="center"/>
    </xf>
    <xf numFmtId="0" fontId="9" fillId="0" borderId="3" xfId="0" applyFont="1" applyBorder="1" applyAlignment="1">
      <alignment vertical="center"/>
    </xf>
    <xf numFmtId="22" fontId="7" fillId="0" borderId="0" xfId="0" applyNumberFormat="1" applyFont="1"/>
    <xf numFmtId="14" fontId="7" fillId="0" borderId="0" xfId="0" applyNumberFormat="1" applyFont="1"/>
    <xf numFmtId="49" fontId="8" fillId="0" borderId="0" xfId="1" applyNumberFormat="1" applyFont="1" applyAlignment="1">
      <alignment wrapText="1"/>
    </xf>
    <xf numFmtId="22" fontId="7" fillId="2" borderId="0" xfId="0" applyNumberFormat="1" applyFont="1" applyFill="1"/>
    <xf numFmtId="14" fontId="7" fillId="2" borderId="0" xfId="0" applyNumberFormat="1" applyFont="1" applyFill="1"/>
    <xf numFmtId="49" fontId="8" fillId="2" borderId="0" xfId="1" applyNumberFormat="1" applyFont="1" applyFill="1" applyAlignment="1">
      <alignment wrapText="1"/>
    </xf>
    <xf numFmtId="49" fontId="7" fillId="2" borderId="0" xfId="0" quotePrefix="1" applyNumberFormat="1" applyFont="1" applyFill="1" applyAlignment="1">
      <alignment wrapText="1"/>
    </xf>
    <xf numFmtId="49" fontId="7" fillId="0" borderId="0" xfId="0" quotePrefix="1" applyNumberFormat="1" applyFont="1" applyAlignment="1">
      <alignment wrapText="1"/>
    </xf>
    <xf numFmtId="0" fontId="5" fillId="4" borderId="4" xfId="0" applyFont="1" applyFill="1" applyBorder="1" applyAlignment="1">
      <alignment horizontal="right" vertical="center" wrapText="1"/>
    </xf>
    <xf numFmtId="0" fontId="4" fillId="0" borderId="4" xfId="0" applyFont="1" applyBorder="1" applyAlignment="1">
      <alignment horizontal="left" vertical="center" wrapText="1"/>
    </xf>
    <xf numFmtId="0" fontId="5" fillId="4" borderId="0" xfId="0" applyFont="1" applyFill="1" applyAlignment="1">
      <alignment horizontal="right" vertical="center" wrapText="1"/>
    </xf>
    <xf numFmtId="0" fontId="4" fillId="0" borderId="0" xfId="0" applyFont="1" applyAlignment="1">
      <alignment horizontal="left" vertical="center" wrapText="1"/>
    </xf>
    <xf numFmtId="0" fontId="2" fillId="0" borderId="4" xfId="0" applyFont="1" applyBorder="1" applyAlignment="1">
      <alignment horizontal="left" vertical="center" wrapText="1"/>
    </xf>
    <xf numFmtId="0" fontId="1" fillId="0" borderId="4" xfId="1" applyFont="1" applyBorder="1" applyAlignment="1">
      <alignment horizontal="right" vertical="center"/>
    </xf>
    <xf numFmtId="0" fontId="2" fillId="0" borderId="0" xfId="0" applyFont="1" applyAlignment="1">
      <alignment horizontal="left" vertical="center" wrapText="1"/>
    </xf>
    <xf numFmtId="0" fontId="1" fillId="0" borderId="0" xfId="1" applyFont="1" applyAlignment="1">
      <alignment horizontal="right" vertical="center"/>
    </xf>
    <xf numFmtId="0" fontId="12" fillId="0" borderId="0" xfId="0" pivotButton="1" applyFont="1"/>
    <xf numFmtId="0" fontId="12" fillId="0" borderId="0" xfId="0" applyFont="1"/>
    <xf numFmtId="3" fontId="12" fillId="0" borderId="0" xfId="0" applyNumberFormat="1" applyFont="1"/>
    <xf numFmtId="164" fontId="12" fillId="0" borderId="0" xfId="0" pivotButton="1" applyNumberFormat="1" applyFont="1"/>
    <xf numFmtId="164" fontId="12" fillId="0" borderId="0" xfId="0" applyNumberFormat="1" applyFont="1"/>
    <xf numFmtId="0" fontId="6"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0" fillId="0" borderId="2" xfId="0" applyBorder="1" applyAlignment="1"/>
  </cellXfs>
  <cellStyles count="2">
    <cellStyle name="Hyperlink" xfId="1" builtinId="8"/>
    <cellStyle name="Normal" xfId="0" builtinId="0"/>
  </cellStyles>
  <dxfs count="6">
    <dxf>
      <font>
        <sz val="12"/>
        <name val="Calibri"/>
      </font>
    </dxf>
    <dxf>
      <numFmt numFmtId="164" formatCode="0.0%;;"/>
    </dxf>
    <dxf>
      <font>
        <sz val="12"/>
        <name val="Calibri"/>
      </font>
    </dxf>
    <dxf>
      <font>
        <sz val="12"/>
        <name val="Calibri"/>
      </font>
    </dxf>
    <dxf>
      <numFmt numFmtId="164" formatCode="0.0%;;"/>
    </dxf>
    <dxf>
      <font>
        <sz val="12"/>
        <name val="Calibri"/>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4.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wrap="square"/>
          <a:lstStyle/>
          <a:p>
            <a:pPr algn="ctr">
              <a:defRPr lang="en-US" sz="1200" b="1" u="none" baseline="0">
                <a:latin typeface="Calibri"/>
                <a:ea typeface="Calibri"/>
              </a:defRPr>
            </a:pPr>
            <a:r>
              <a:rPr lang="en-US"/>
              <a:t>Registration Trend</a:t>
            </a:r>
          </a:p>
        </c:rich>
      </c:tx>
      <c:overlay val="0"/>
      <c:spPr>
        <a:noFill/>
        <a:ln>
          <a:noFill/>
        </a:ln>
      </c:spPr>
    </c:title>
    <c:autoTitleDeleted val="0"/>
    <c:plotArea>
      <c:layout/>
      <c:lineChart>
        <c:grouping val="standard"/>
        <c:varyColors val="0"/>
        <c:ser>
          <c:idx val="0"/>
          <c:order val="0"/>
          <c:cat>
            <c:strRef>
              <c:f>'Registration Trend'!$A$39:$A$49</c:f>
              <c:strCache>
                <c:ptCount val="11"/>
                <c:pt idx="0">
                  <c:v>2025, Week 50</c:v>
                </c:pt>
                <c:pt idx="1">
                  <c:v>2025, Week 51</c:v>
                </c:pt>
                <c:pt idx="2">
                  <c:v>2025, Week 52</c:v>
                </c:pt>
                <c:pt idx="3">
                  <c:v>2026, Week 01</c:v>
                </c:pt>
                <c:pt idx="4">
                  <c:v>2026, Week 02</c:v>
                </c:pt>
                <c:pt idx="5">
                  <c:v>2026, Week 03</c:v>
                </c:pt>
                <c:pt idx="6">
                  <c:v>2026, Week 04</c:v>
                </c:pt>
                <c:pt idx="7">
                  <c:v>2026, Week 05</c:v>
                </c:pt>
                <c:pt idx="8">
                  <c:v>2026, Week 06</c:v>
                </c:pt>
                <c:pt idx="9">
                  <c:v>2026, Week 07</c:v>
                </c:pt>
                <c:pt idx="10">
                  <c:v>2026, Week 09</c:v>
                </c:pt>
              </c:strCache>
            </c:strRef>
          </c:cat>
          <c:val>
            <c:numRef>
              <c:f>'Registration Trend'!$B$39:$B$49</c:f>
              <c:numCache>
                <c:formatCode>#,##0</c:formatCode>
                <c:ptCount val="11"/>
                <c:pt idx="0">
                  <c:v>5</c:v>
                </c:pt>
                <c:pt idx="1">
                  <c:v>22</c:v>
                </c:pt>
                <c:pt idx="2">
                  <c:v>1</c:v>
                </c:pt>
                <c:pt idx="3">
                  <c:v>1</c:v>
                </c:pt>
                <c:pt idx="4">
                  <c:v>15</c:v>
                </c:pt>
                <c:pt idx="5">
                  <c:v>2</c:v>
                </c:pt>
                <c:pt idx="6">
                  <c:v>6</c:v>
                </c:pt>
                <c:pt idx="7">
                  <c:v>2</c:v>
                </c:pt>
                <c:pt idx="8">
                  <c:v>3</c:v>
                </c:pt>
                <c:pt idx="9">
                  <c:v>2</c:v>
                </c:pt>
                <c:pt idx="10">
                  <c:v>1</c:v>
                </c:pt>
              </c:numCache>
            </c:numRef>
          </c:val>
          <c:smooth val="0"/>
          <c:extLst>
            <c:ext xmlns:c16="http://schemas.microsoft.com/office/drawing/2014/chart" uri="{C3380CC4-5D6E-409C-BE32-E72D297353CC}">
              <c16:uniqueId val="{00000000-CE2E-4515-B5A9-908D000967AC}"/>
            </c:ext>
          </c:extLst>
        </c:ser>
        <c:dLbls>
          <c:showLegendKey val="0"/>
          <c:showVal val="0"/>
          <c:showCatName val="0"/>
          <c:showSerName val="0"/>
          <c:showPercent val="0"/>
          <c:showBubbleSize val="0"/>
        </c:dLbls>
        <c:marker val="1"/>
        <c:smooth val="0"/>
        <c:axId val="1147918999"/>
        <c:axId val="918037318"/>
      </c:lineChart>
      <c:catAx>
        <c:axId val="1147918999"/>
        <c:scaling>
          <c:orientation val="minMax"/>
        </c:scaling>
        <c:delete val="0"/>
        <c:axPos val="b"/>
        <c:title>
          <c:tx>
            <c:rich>
              <a:bodyPr wrap="square"/>
              <a:lstStyle/>
              <a:p>
                <a:pPr algn="ctr">
                  <a:defRPr lang="en-US" sz="1200" u="none" baseline="0">
                    <a:latin typeface="Calibri"/>
                    <a:ea typeface="Calibri"/>
                  </a:defRPr>
                </a:pPr>
                <a:r>
                  <a:rPr lang="en-US"/>
                  <a:t>Last Registration Date</a:t>
                </a:r>
              </a:p>
            </c:rich>
          </c:tx>
          <c:overlay val="0"/>
          <c:spPr>
            <a:noFill/>
          </c:spPr>
        </c:title>
        <c:numFmt formatCode="General" sourceLinked="1"/>
        <c:majorTickMark val="out"/>
        <c:minorTickMark val="none"/>
        <c:tickLblPos val="low"/>
        <c:txPr>
          <a:bodyPr wrap="square"/>
          <a:lstStyle/>
          <a:p>
            <a:pPr>
              <a:defRPr lang="en-US" sz="1200" u="none" baseline="0">
                <a:latin typeface="Calibri"/>
                <a:ea typeface="Calibri"/>
              </a:defRPr>
            </a:pPr>
            <a:endParaRPr lang="en-US"/>
          </a:p>
        </c:txPr>
        <c:crossAx val="918037318"/>
        <c:crosses val="autoZero"/>
        <c:auto val="0"/>
        <c:lblAlgn val="ctr"/>
        <c:lblOffset val="100"/>
        <c:noMultiLvlLbl val="0"/>
      </c:catAx>
      <c:valAx>
        <c:axId val="918037318"/>
        <c:scaling>
          <c:orientation val="minMax"/>
          <c:min val="0"/>
        </c:scaling>
        <c:delete val="0"/>
        <c:axPos val="l"/>
        <c:majorGridlines>
          <c:spPr>
            <a:ln/>
          </c:spPr>
        </c:majorGridlines>
        <c:title>
          <c:tx>
            <c:rich>
              <a:bodyPr rot="-5400000" vert="horz" wrap="square"/>
              <a:lstStyle/>
              <a:p>
                <a:pPr algn="ctr">
                  <a:defRPr/>
                </a:pPr>
                <a:r>
                  <a:rPr lang="en-US"/>
                  <a:t>Number of Invitees and Registrants</a:t>
                </a:r>
              </a:p>
            </c:rich>
          </c:tx>
          <c:overlay val="0"/>
          <c:spPr>
            <a:noFill/>
          </c:spPr>
        </c:title>
        <c:numFmt formatCode="@" sourceLinked="0"/>
        <c:majorTickMark val="out"/>
        <c:minorTickMark val="none"/>
        <c:tickLblPos val="nextTo"/>
        <c:txPr>
          <a:bodyPr wrap="square"/>
          <a:lstStyle/>
          <a:p>
            <a:pPr>
              <a:defRPr lang="en-US" sz="1200" u="none" baseline="0">
                <a:latin typeface="Calibri"/>
                <a:ea typeface="Calibri"/>
              </a:defRPr>
            </a:pPr>
            <a:endParaRPr lang="en-US"/>
          </a:p>
        </c:txPr>
        <c:crossAx val="1147918999"/>
        <c:crosses val="autoZero"/>
        <c:crossBetween val="between"/>
      </c:valAx>
      <c:spPr>
        <a:solidFill>
          <a:srgbClr val="FFFFFF"/>
        </a:solidFill>
        <a:ln w="12700">
          <a:solidFill>
            <a:srgbClr val="808080"/>
          </a:solidFill>
        </a:ln>
      </c:spPr>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11</xdr:col>
      <xdr:colOff>95250</xdr:colOff>
      <xdr:row>35</xdr:row>
      <xdr:rowOff>142875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092.760873148145" createdVersion="3" refreshedVersion="8" recordCount="7" xr:uid="{00000000-000A-0000-FFFF-FFFF04000000}">
  <cacheSource type="worksheet">
    <worksheetSource ref="A20:B27" sheet="Registration Type"/>
  </cacheSource>
  <cacheFields count="2">
    <cacheField name="Registration Type" numFmtId="49">
      <sharedItems count="7">
        <s v="Aspiring Educator (Student)"/>
        <s v="Facilitators"/>
        <s v="HE member (ESP/Faculty)"/>
        <s v="K12 Member (ESP/Certificate)"/>
        <s v="NEA Headquarters Staff"/>
        <s v="NEA Member (Affiliate/Local Staff)"/>
        <s v="NEA-Retired Member"/>
      </sharedItems>
    </cacheField>
    <cacheField name="Invitees and Registrants" numFmtId="3">
      <sharedItems containsSemiMixedTypes="0" containsString="0" containsNumber="1" containsInteger="1" minValue="1" maxValue="37"/>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092.76087337963" createdVersion="3" refreshedVersion="8" recordCount="7" xr:uid="{00000000-000A-0000-FFFF-FFFF03000000}">
  <cacheSource type="worksheet">
    <worksheetSource ref="A20:B27" sheet="Registration Type"/>
  </cacheSource>
  <cacheFields count="2">
    <cacheField name="Registration Type" numFmtId="49">
      <sharedItems count="7">
        <s v="Aspiring Educator (Student)"/>
        <s v="Facilitators"/>
        <s v="HE member (ESP/Faculty)"/>
        <s v="K12 Member (ESP/Certificate)"/>
        <s v="NEA Headquarters Staff"/>
        <s v="NEA Member (Affiliate/Local Staff)"/>
        <s v="NEA-Retired Member"/>
      </sharedItems>
    </cacheField>
    <cacheField name="Invitees and Registrants" numFmtId="3">
      <sharedItems containsSemiMixedTypes="0" containsString="0" containsNumber="1" containsInteger="1" minValue="1" maxValue="37"/>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092.76087337963" createdVersion="3" refreshedVersion="8" recordCount="19" xr:uid="{00000000-000A-0000-FFFF-FFFF02000000}">
  <cacheSource type="worksheet">
    <worksheetSource ref="A28:B47" sheet="Copy of Registration Type"/>
  </cacheSource>
  <cacheFields count="2">
    <cacheField name="NEA Affiliate" numFmtId="49">
      <sharedItems count="19">
        <s v="California Teachers Association"/>
        <s v="Colorado Education Association"/>
        <s v="Connecticut Education Association"/>
        <s v="Idaho Education Association"/>
        <s v="Illinois Education Association-NEA"/>
        <s v="Iowa State Education Association"/>
        <s v="Massachusetts Teachers Association"/>
        <s v="Michigan Education Association"/>
        <s v="Missouri NEA"/>
        <s v="Montana Federation of Public Employees"/>
        <s v="National Education Association"/>
        <s v="Nebraska State Education Association"/>
        <s v="New Jersey Education Association"/>
        <s v="NON-Affiliate"/>
        <s v="Ohio Education Association"/>
        <s v="Tennessee Education Association"/>
        <s v="Utah Education Association"/>
        <s v="Virginia Education Association"/>
        <s v="Washington Education Association"/>
      </sharedItems>
    </cacheField>
    <cacheField name="Invitees and Registrants" numFmtId="3">
      <sharedItems containsSemiMixedTypes="0" containsString="0" containsNumber="1" containsInteger="1" minValue="1" maxValue="6"/>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Excel Services" refreshedDate="46092.76087337963" createdVersion="3" refreshedVersion="8" recordCount="19" xr:uid="{00000000-000A-0000-FFFF-FFFF01000000}">
  <cacheSource type="worksheet">
    <worksheetSource ref="A28:B47" sheet="Copy of Registration Type"/>
  </cacheSource>
  <cacheFields count="2">
    <cacheField name="NEA Affiliate" numFmtId="49">
      <sharedItems count="19">
        <s v="California Teachers Association"/>
        <s v="Colorado Education Association"/>
        <s v="Connecticut Education Association"/>
        <s v="Idaho Education Association"/>
        <s v="Illinois Education Association-NEA"/>
        <s v="Iowa State Education Association"/>
        <s v="Massachusetts Teachers Association"/>
        <s v="Michigan Education Association"/>
        <s v="Missouri NEA"/>
        <s v="Montana Federation of Public Employees"/>
        <s v="National Education Association"/>
        <s v="Nebraska State Education Association"/>
        <s v="New Jersey Education Association"/>
        <s v="NON-Affiliate"/>
        <s v="Ohio Education Association"/>
        <s v="Tennessee Education Association"/>
        <s v="Utah Education Association"/>
        <s v="Virginia Education Association"/>
        <s v="Washington Education Association"/>
      </sharedItems>
    </cacheField>
    <cacheField name="Invitees and Registrants" numFmtId="3">
      <sharedItems containsSemiMixedTypes="0" containsString="0" containsNumber="1" containsInteger="1" minValue="1" maxValue="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n v="1"/>
  </r>
  <r>
    <x v="1"/>
    <n v="5"/>
  </r>
  <r>
    <x v="2"/>
    <n v="1"/>
  </r>
  <r>
    <x v="3"/>
    <n v="37"/>
  </r>
  <r>
    <x v="4"/>
    <n v="2"/>
  </r>
  <r>
    <x v="5"/>
    <n v="13"/>
  </r>
  <r>
    <x v="6"/>
    <n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
  <r>
    <x v="0"/>
    <n v="1"/>
  </r>
  <r>
    <x v="1"/>
    <n v="5"/>
  </r>
  <r>
    <x v="2"/>
    <n v="1"/>
  </r>
  <r>
    <x v="3"/>
    <n v="37"/>
  </r>
  <r>
    <x v="4"/>
    <n v="2"/>
  </r>
  <r>
    <x v="5"/>
    <n v="13"/>
  </r>
  <r>
    <x v="6"/>
    <n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
  <r>
    <x v="0"/>
    <n v="6"/>
  </r>
  <r>
    <x v="1"/>
    <n v="2"/>
  </r>
  <r>
    <x v="2"/>
    <n v="2"/>
  </r>
  <r>
    <x v="3"/>
    <n v="4"/>
  </r>
  <r>
    <x v="4"/>
    <n v="3"/>
  </r>
  <r>
    <x v="5"/>
    <n v="2"/>
  </r>
  <r>
    <x v="6"/>
    <n v="1"/>
  </r>
  <r>
    <x v="7"/>
    <n v="4"/>
  </r>
  <r>
    <x v="8"/>
    <n v="3"/>
  </r>
  <r>
    <x v="9"/>
    <n v="4"/>
  </r>
  <r>
    <x v="10"/>
    <n v="3"/>
  </r>
  <r>
    <x v="11"/>
    <n v="3"/>
  </r>
  <r>
    <x v="12"/>
    <n v="4"/>
  </r>
  <r>
    <x v="13"/>
    <n v="1"/>
  </r>
  <r>
    <x v="14"/>
    <n v="3"/>
  </r>
  <r>
    <x v="15"/>
    <n v="4"/>
  </r>
  <r>
    <x v="16"/>
    <n v="3"/>
  </r>
  <r>
    <x v="17"/>
    <n v="3"/>
  </r>
  <r>
    <x v="18"/>
    <n v="5"/>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
  <r>
    <x v="0"/>
    <n v="6"/>
  </r>
  <r>
    <x v="1"/>
    <n v="2"/>
  </r>
  <r>
    <x v="2"/>
    <n v="2"/>
  </r>
  <r>
    <x v="3"/>
    <n v="4"/>
  </r>
  <r>
    <x v="4"/>
    <n v="3"/>
  </r>
  <r>
    <x v="5"/>
    <n v="2"/>
  </r>
  <r>
    <x v="6"/>
    <n v="1"/>
  </r>
  <r>
    <x v="7"/>
    <n v="4"/>
  </r>
  <r>
    <x v="8"/>
    <n v="3"/>
  </r>
  <r>
    <x v="9"/>
    <n v="4"/>
  </r>
  <r>
    <x v="10"/>
    <n v="3"/>
  </r>
  <r>
    <x v="11"/>
    <n v="3"/>
  </r>
  <r>
    <x v="12"/>
    <n v="4"/>
  </r>
  <r>
    <x v="13"/>
    <n v="1"/>
  </r>
  <r>
    <x v="14"/>
    <n v="3"/>
  </r>
  <r>
    <x v="15"/>
    <n v="4"/>
  </r>
  <r>
    <x v="16"/>
    <n v="3"/>
  </r>
  <r>
    <x v="17"/>
    <n v="3"/>
  </r>
  <r>
    <x v="18"/>
    <n v="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2" cacheId="6603" applyNumberFormats="0" applyBorderFormats="0" applyFontFormats="0" applyPatternFormats="0" applyAlignmentFormats="0" applyWidthHeightFormats="1" dataCaption="Data" errorCaption="(No Value)" showError="1" missingCaption="0" updatedVersion="8" useAutoFormatting="1" itemPrintTitles="1" createdVersion="4" rowHeaderCaption="NEA Affiliate" colHeaderCaption="Invitees and Registrants">
  <location ref="A5:B25" firstHeaderRow="1" firstDataRow="1" firstDataCol="1"/>
  <pivotFields count="2">
    <pivotField axis="axisRow" compact="0" outline="0" subtotalTop="0" showAll="0" sortType="ascending">
      <items count="20">
        <item x="0"/>
        <item x="1"/>
        <item x="2"/>
        <item x="3"/>
        <item x="4"/>
        <item x="5"/>
        <item x="6"/>
        <item x="7"/>
        <item x="8"/>
        <item x="9"/>
        <item x="10"/>
        <item x="11"/>
        <item x="12"/>
        <item x="13"/>
        <item x="14"/>
        <item x="15"/>
        <item x="16"/>
        <item x="17"/>
        <item x="18"/>
        <item t="default"/>
      </items>
    </pivotField>
    <pivotField dataField="1" compact="0" outline="0" subtotalTop="0" showAll="0"/>
  </pivotFields>
  <rowFields count="1">
    <field x="0"/>
  </rowFields>
  <rowItems count="20">
    <i>
      <x/>
    </i>
    <i>
      <x v="1"/>
    </i>
    <i>
      <x v="2"/>
    </i>
    <i>
      <x v="3"/>
    </i>
    <i>
      <x v="4"/>
    </i>
    <i>
      <x v="5"/>
    </i>
    <i>
      <x v="6"/>
    </i>
    <i>
      <x v="7"/>
    </i>
    <i>
      <x v="8"/>
    </i>
    <i>
      <x v="9"/>
    </i>
    <i>
      <x v="10"/>
    </i>
    <i>
      <x v="11"/>
    </i>
    <i>
      <x v="12"/>
    </i>
    <i>
      <x v="13"/>
    </i>
    <i>
      <x v="14"/>
    </i>
    <i>
      <x v="15"/>
    </i>
    <i>
      <x v="16"/>
    </i>
    <i>
      <x v="17"/>
    </i>
    <i>
      <x v="18"/>
    </i>
    <i t="grand">
      <x/>
    </i>
  </rowItems>
  <colItems count="1">
    <i/>
  </colItems>
  <dataFields count="1">
    <dataField name="Invitees and Registrants" fld="1" baseField="0" baseItem="0" numFmtId="3"/>
  </dataFields>
  <formats count="1">
    <format dxfId="5">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Copy of Registration Type" cacheId="6599" applyNumberFormats="0" applyBorderFormats="0" applyFontFormats="0" applyPatternFormats="0" applyAlignmentFormats="0" applyWidthHeightFormats="1" dataCaption="Data" errorCaption="0" showError="1" missingCaption="0" updatedVersion="8" useAutoFormatting="1" itemPrintTitles="1" createdVersion="4" rowHeaderCaption="NEA Affiliate" colHeaderCaption="Invitees and Registrants">
  <location ref="E5:F25" firstHeaderRow="1" firstDataRow="1" firstDataCol="1"/>
  <pivotFields count="2">
    <pivotField axis="axisRow" compact="0" outline="0" subtotalTop="0" showAll="0" sortType="ascending">
      <items count="20">
        <item x="0"/>
        <item x="1"/>
        <item x="2"/>
        <item x="3"/>
        <item x="4"/>
        <item x="5"/>
        <item x="6"/>
        <item x="7"/>
        <item x="8"/>
        <item x="9"/>
        <item x="10"/>
        <item x="11"/>
        <item x="12"/>
        <item x="13"/>
        <item x="14"/>
        <item x="15"/>
        <item x="16"/>
        <item x="17"/>
        <item x="18"/>
        <item t="default"/>
      </items>
    </pivotField>
    <pivotField dataField="1" compact="0" outline="0" subtotalTop="0" showAll="0"/>
  </pivotFields>
  <rowFields count="1">
    <field x="0"/>
  </rowFields>
  <rowItems count="20">
    <i>
      <x/>
    </i>
    <i>
      <x v="1"/>
    </i>
    <i>
      <x v="2"/>
    </i>
    <i>
      <x v="3"/>
    </i>
    <i>
      <x v="4"/>
    </i>
    <i>
      <x v="5"/>
    </i>
    <i>
      <x v="6"/>
    </i>
    <i>
      <x v="7"/>
    </i>
    <i>
      <x v="8"/>
    </i>
    <i>
      <x v="9"/>
    </i>
    <i>
      <x v="10"/>
    </i>
    <i>
      <x v="11"/>
    </i>
    <i>
      <x v="12"/>
    </i>
    <i>
      <x v="13"/>
    </i>
    <i>
      <x v="14"/>
    </i>
    <i>
      <x v="15"/>
    </i>
    <i>
      <x v="16"/>
    </i>
    <i>
      <x v="17"/>
    </i>
    <i>
      <x v="18"/>
    </i>
    <i t="grand">
      <x/>
    </i>
  </rowItems>
  <colItems count="1">
    <i/>
  </colItems>
  <dataFields count="1">
    <dataField name="Invitees and Registrants" fld="1" showDataAs="percentOfCol" baseField="0" baseItem="0" numFmtId="3"/>
  </dataFields>
  <formats count="2">
    <format dxfId="3">
      <pivotArea type="all" dataOnly="0" outline="0" fieldPosition="0"/>
    </format>
    <format dxfId="4">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Registration Type" cacheId="6595" applyNumberFormats="0" applyBorderFormats="0" applyFontFormats="0" applyPatternFormats="0" applyAlignmentFormats="0" applyWidthHeightFormats="1" dataCaption="Data" errorCaption="(No Value)" showError="1" missingCaption="0" updatedVersion="8" useAutoFormatting="1" itemPrintTitles="1" createdVersion="4" rowHeaderCaption="Registration Type" colHeaderCaption="Invitees and Registrants">
  <location ref="A5:B13" firstHeaderRow="1" firstDataRow="1" firstDataCol="1"/>
  <pivotFields count="2">
    <pivotField axis="axisRow" compact="0" outline="0" subtotalTop="0" showAll="0" sortType="ascending">
      <items count="8">
        <item x="0"/>
        <item x="1"/>
        <item x="2"/>
        <item x="3"/>
        <item x="4"/>
        <item x="5"/>
        <item x="6"/>
        <item t="default"/>
      </items>
    </pivotField>
    <pivotField dataField="1" compact="0" outline="0" subtotalTop="0" showAll="0"/>
  </pivotFields>
  <rowFields count="1">
    <field x="0"/>
  </rowFields>
  <rowItems count="8">
    <i>
      <x/>
    </i>
    <i>
      <x v="1"/>
    </i>
    <i>
      <x v="2"/>
    </i>
    <i>
      <x v="3"/>
    </i>
    <i>
      <x v="4"/>
    </i>
    <i>
      <x v="5"/>
    </i>
    <i>
      <x v="6"/>
    </i>
    <i t="grand">
      <x/>
    </i>
  </rowItems>
  <colItems count="1">
    <i/>
  </colItems>
  <dataFields count="1">
    <dataField name="Invitees and Registrants" fld="1" baseField="0" baseItem="0" numFmtId="3"/>
  </dataFields>
  <formats count="1">
    <format dxfId="2">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PivotTable3" cacheId="6591" applyNumberFormats="0" applyBorderFormats="0" applyFontFormats="0" applyPatternFormats="0" applyAlignmentFormats="0" applyWidthHeightFormats="1" dataCaption="Data" errorCaption="0" showError="1" missingCaption="0" updatedVersion="8" useAutoFormatting="1" itemPrintTitles="1" createdVersion="4" rowHeaderCaption="Registration Type" colHeaderCaption="Invitees and Registrants">
  <location ref="E5:F13" firstHeaderRow="1" firstDataRow="1" firstDataCol="1"/>
  <pivotFields count="2">
    <pivotField axis="axisRow" compact="0" outline="0" subtotalTop="0" showAll="0" sortType="ascending">
      <items count="8">
        <item x="0"/>
        <item x="1"/>
        <item x="2"/>
        <item x="3"/>
        <item x="4"/>
        <item x="5"/>
        <item x="6"/>
        <item t="default"/>
      </items>
    </pivotField>
    <pivotField dataField="1" compact="0" outline="0" subtotalTop="0" showAll="0"/>
  </pivotFields>
  <rowFields count="1">
    <field x="0"/>
  </rowFields>
  <rowItems count="8">
    <i>
      <x/>
    </i>
    <i>
      <x v="1"/>
    </i>
    <i>
      <x v="2"/>
    </i>
    <i>
      <x v="3"/>
    </i>
    <i>
      <x v="4"/>
    </i>
    <i>
      <x v="5"/>
    </i>
    <i>
      <x v="6"/>
    </i>
    <i t="grand">
      <x/>
    </i>
  </rowItems>
  <colItems count="1">
    <i/>
  </colItems>
  <dataFields count="1">
    <dataField name="Invitees and Registrants" fld="1" showDataAs="percentOfCol" baseField="0" baseItem="0" numFmtId="3"/>
  </dataFields>
  <formats count="2">
    <format dxfId="0">
      <pivotArea type="all" dataOnly="0" outline="0" fieldPosition="0"/>
    </format>
    <format dxfId="1">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8:B47" totalsRowShown="0">
  <autoFilter ref="A28:B47" xr:uid="{00000000-0009-0000-0100-000001000000}"/>
  <tableColumns count="2">
    <tableColumn id="1" xr3:uid="{00000000-0010-0000-0000-000001000000}" name="NEA Affiliate"/>
    <tableColumn id="2" xr3:uid="{00000000-0010-0000-0000-000002000000}" name="Invitees and Registrant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0:B27" totalsRowShown="0">
  <autoFilter ref="A20:B27" xr:uid="{00000000-0009-0000-0100-000002000000}"/>
  <tableColumns count="2">
    <tableColumn id="1" xr3:uid="{00000000-0010-0000-0100-000001000000}" name="Registration Type"/>
    <tableColumn id="2" xr3:uid="{00000000-0010-0000-0100-000002000000}" name="Invitees and Registrant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4:AL64" totalsRowShown="0">
  <autoFilter ref="A4:AL64" xr:uid="{00000000-0009-0000-0100-000003000000}"/>
  <sortState xmlns:xlrd2="http://schemas.microsoft.com/office/spreadsheetml/2017/richdata2" ref="A5:AL64">
    <sortCondition ref="G4:G64"/>
  </sortState>
  <tableColumns count="38">
    <tableColumn id="1" xr3:uid="{00000000-0010-0000-0200-000001000000}" name="Last Registration Date (GMT-05:00) Eastern [US &amp; Canada]"/>
    <tableColumn id="2" xr3:uid="{00000000-0010-0000-0200-000002000000}" name="First Name"/>
    <tableColumn id="3" xr3:uid="{00000000-0010-0000-0200-000003000000}" name="Last Name"/>
    <tableColumn id="4" xr3:uid="{00000000-0010-0000-0200-000004000000}" name="Email Address"/>
    <tableColumn id="5" xr3:uid="{00000000-0010-0000-0200-000005000000}" name="NEA Affiliate"/>
    <tableColumn id="6" xr3:uid="{00000000-0010-0000-0200-000006000000}" name="Gender Pronouns - Do Not Use"/>
    <tableColumn id="7" xr3:uid="{00000000-0010-0000-0200-000007000000}" name="Registration Type"/>
    <tableColumn id="8" xr3:uid="{00000000-0010-0000-0200-000008000000}" name="Do you need a hotel room?"/>
    <tableColumn id="9" xr3:uid="{00000000-0010-0000-0200-000009000000}" name="Check-In Date"/>
    <tableColumn id="10" xr3:uid="{00000000-0010-0000-0200-00000A000000}" name="Check-Out Date"/>
    <tableColumn id="11" xr3:uid="{00000000-0010-0000-0200-00000B000000}" name="Hotel Comments:"/>
    <tableColumn id="12" xr3:uid="{00000000-0010-0000-0200-00000C000000}" name="Dietary Restrictions/Allergies "/>
    <tableColumn id="13" xr3:uid="{00000000-0010-0000-0200-00000D000000}" name="Pursuant to the Americans with Disabilities Act, do you require specific aids or services?"/>
    <tableColumn id="14" xr3:uid="{00000000-0010-0000-0200-00000E000000}" name="NEA will reimburse your employer (state, local association or UniServ Council) your travel expenses. Hotel and airfare will be direct billed and paid by NEA. Contact your state, local, or UniServ Council on your reimbursement process."/>
    <tableColumn id="15" xr3:uid="{00000000-0010-0000-0200-00000F000000}" name="Full employer name (local association or UniServ Council no abbreviations):"/>
    <tableColumn id="16" xr3:uid="{00000000-0010-0000-0200-000010000000}" name="Employer contact first and last name (person to contact if we need a W9):"/>
    <tableColumn id="17" xr3:uid="{00000000-0010-0000-0200-000011000000}" name="Employer contact email address (email to contact if we need a W9):"/>
    <tableColumn id="18" xr3:uid="{00000000-0010-0000-0200-000012000000}" name="Local Association (Not Listed)"/>
    <tableColumn id="19" xr3:uid="{00000000-0010-0000-0200-000013000000}" name="Mobile Phone Number"/>
    <tableColumn id="20" xr3:uid="{00000000-0010-0000-0200-000014000000}" name="Emergency Contact Name"/>
    <tableColumn id="21" xr3:uid="{00000000-0010-0000-0200-000015000000}" name="Emergency Contact Cell Phone"/>
    <tableColumn id="22" xr3:uid="{00000000-0010-0000-0200-000016000000}" name="Full Name"/>
    <tableColumn id="23" xr3:uid="{00000000-0010-0000-0200-000017000000}" name="Home Address"/>
    <tableColumn id="24" xr3:uid="{00000000-0010-0000-0200-000018000000}" name="Home Address 1"/>
    <tableColumn id="25" xr3:uid="{00000000-0010-0000-0200-000019000000}" name="Home City"/>
    <tableColumn id="26" xr3:uid="{00000000-0010-0000-0200-00001A000000}" name="Home State/Province"/>
    <tableColumn id="27" xr3:uid="{00000000-0010-0000-0200-00001B000000}" name="Home State/Province Code"/>
    <tableColumn id="28" xr3:uid="{00000000-0010-0000-0200-00001C000000}" name="Home ZIP/Postal Code"/>
    <tableColumn id="29" xr3:uid="{00000000-0010-0000-0200-00001D000000}" name="What is your Race/Ethnicity?"/>
    <tableColumn id="30" xr3:uid="{00000000-0010-0000-0200-00001E000000}" name="What is your sexual orientation?"/>
    <tableColumn id="31" xr3:uid="{00000000-0010-0000-0200-00001F000000}" name="Please select your gender identity"/>
    <tableColumn id="32" xr3:uid="{00000000-0010-0000-0200-000020000000}" name="What is your age range?"/>
    <tableColumn id="33" xr3:uid="{00000000-0010-0000-0200-000021000000}" name="What is your career experience?"/>
    <tableColumn id="34" xr3:uid="{00000000-0010-0000-0200-000022000000}" name="Invitee Status"/>
    <tableColumn id="35" xr3:uid="{00000000-0010-0000-0200-000023000000}" name="Do you have dietary preferences?"/>
    <tableColumn id="36" xr3:uid="{00000000-0010-0000-0200-000024000000}" name="Pursuant to the ADA do you require specific aids?"/>
    <tableColumn id="37" xr3:uid="{00000000-0010-0000-0200-000025000000}" name="Last Modified By"/>
    <tableColumn id="38" xr3:uid="{00000000-0010-0000-0200-000026000000}" name="Registration Last Mod. Date (GMT-05:00) Eastern [US &amp; Canad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38:B49" totalsRowShown="0">
  <autoFilter ref="A38:B49" xr:uid="{00000000-0009-0000-0100-000004000000}"/>
  <tableColumns count="2">
    <tableColumn id="1" xr3:uid="{00000000-0010-0000-0300-000001000000}" name="Last Registration Date"/>
    <tableColumn id="2" xr3:uid="{00000000-0010-0000-0300-000002000000}" name="Invitees and Registra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af3cec5c-93fa-40fd-8742-69da08ffd13a&amp;inviteestub=a04a95e9-2669-456c-baa8-36aceef86574" TargetMode="External"/><Relationship Id="rId18" Type="http://schemas.openxmlformats.org/officeDocument/2006/relationships/hyperlink" Target="https://app.cvent.com/subscribers/events2/Invitee/InviteeDetails?evtstub=af3cec5c-93fa-40fd-8742-69da08ffd13a&amp;inviteestub=80cb6915-d5c0-40f4-b76c-1da0804ec497" TargetMode="External"/><Relationship Id="rId26" Type="http://schemas.openxmlformats.org/officeDocument/2006/relationships/hyperlink" Target="https://app.cvent.com/subscribers/events2/Invitee/InviteeDetails?evtstub=af3cec5c-93fa-40fd-8742-69da08ffd13a&amp;inviteestub=f7f48548-c25d-4f42-af06-f2b6e1d80293" TargetMode="External"/><Relationship Id="rId39" Type="http://schemas.openxmlformats.org/officeDocument/2006/relationships/hyperlink" Target="https://app.cvent.com/subscribers/events2/Invitee/InviteeDetails?evtstub=af3cec5c-93fa-40fd-8742-69da08ffd13a&amp;inviteestub=4421516f-82e0-4918-9db9-412f3f864f3b" TargetMode="External"/><Relationship Id="rId21" Type="http://schemas.openxmlformats.org/officeDocument/2006/relationships/hyperlink" Target="https://app.cvent.com/subscribers/events2/Invitee/InviteeDetails?evtstub=af3cec5c-93fa-40fd-8742-69da08ffd13a&amp;inviteestub=6323fc49-7183-4eb2-ac76-3a4b352d96ac" TargetMode="External"/><Relationship Id="rId34" Type="http://schemas.openxmlformats.org/officeDocument/2006/relationships/hyperlink" Target="https://app.cvent.com/subscribers/events2/Invitee/InviteeDetails?evtstub=af3cec5c-93fa-40fd-8742-69da08ffd13a&amp;inviteestub=3c175530-9d86-41ea-8f68-1d26c23993ca" TargetMode="External"/><Relationship Id="rId42" Type="http://schemas.openxmlformats.org/officeDocument/2006/relationships/hyperlink" Target="https://app.cvent.com/subscribers/events2/Invitee/InviteeDetails?evtstub=af3cec5c-93fa-40fd-8742-69da08ffd13a&amp;inviteestub=bd17f5bf-9fcd-476c-8b0b-ddc4d365c619" TargetMode="External"/><Relationship Id="rId47" Type="http://schemas.openxmlformats.org/officeDocument/2006/relationships/hyperlink" Target="https://app.cvent.com/subscribers/events2/Invitee/InviteeDetails?evtstub=af3cec5c-93fa-40fd-8742-69da08ffd13a&amp;inviteestub=5746288a-4b19-462a-ae28-3cd00c2d7325" TargetMode="External"/><Relationship Id="rId50" Type="http://schemas.openxmlformats.org/officeDocument/2006/relationships/hyperlink" Target="https://app.cvent.com/subscribers/events2/Invitee/InviteeDetails?evtstub=af3cec5c-93fa-40fd-8742-69da08ffd13a&amp;inviteestub=968693f6-8b4e-4e7a-91c7-a2105adffe1a" TargetMode="External"/><Relationship Id="rId55" Type="http://schemas.openxmlformats.org/officeDocument/2006/relationships/hyperlink" Target="https://app.cvent.com/subscribers/events2/Invitee/InviteeDetails?evtstub=af3cec5c-93fa-40fd-8742-69da08ffd13a&amp;inviteestub=e223782c-6e11-4481-b677-c60acd5d3499" TargetMode="External"/><Relationship Id="rId7" Type="http://schemas.openxmlformats.org/officeDocument/2006/relationships/hyperlink" Target="https://app.cvent.com/subscribers/events2/Invitee/InviteeDetails?evtstub=af3cec5c-93fa-40fd-8742-69da08ffd13a&amp;inviteestub=3a78768e-80ca-4752-9eb9-92b9ffced0e1" TargetMode="External"/><Relationship Id="rId2" Type="http://schemas.openxmlformats.org/officeDocument/2006/relationships/hyperlink" Target="https://app.cvent.com/subscribers/events2/Invitee/InviteeDetails?evtstub=af3cec5c-93fa-40fd-8742-69da08ffd13a&amp;inviteestub=50dcdd16-0b27-4d2c-8b60-2b652c7d4393" TargetMode="External"/><Relationship Id="rId16" Type="http://schemas.openxmlformats.org/officeDocument/2006/relationships/hyperlink" Target="https://app.cvent.com/subscribers/events2/Invitee/InviteeDetails?evtstub=af3cec5c-93fa-40fd-8742-69da08ffd13a&amp;inviteestub=09243026-660b-44e9-9123-8040c03afcd8" TargetMode="External"/><Relationship Id="rId29" Type="http://schemas.openxmlformats.org/officeDocument/2006/relationships/hyperlink" Target="https://app.cvent.com/subscribers/events2/Invitee/InviteeDetails?evtstub=af3cec5c-93fa-40fd-8742-69da08ffd13a&amp;inviteestub=37043387-5ede-476f-aec2-362c221e2350" TargetMode="External"/><Relationship Id="rId11" Type="http://schemas.openxmlformats.org/officeDocument/2006/relationships/hyperlink" Target="https://app.cvent.com/subscribers/events2/Invitee/InviteeDetails?evtstub=af3cec5c-93fa-40fd-8742-69da08ffd13a&amp;inviteestub=5b318ae4-0dd5-4c43-aa42-58a3e05d42bf" TargetMode="External"/><Relationship Id="rId24" Type="http://schemas.openxmlformats.org/officeDocument/2006/relationships/hyperlink" Target="https://app.cvent.com/subscribers/events2/Invitee/InviteeDetails?evtstub=af3cec5c-93fa-40fd-8742-69da08ffd13a&amp;inviteestub=51402498-93aa-474a-b7e3-571882b3f771" TargetMode="External"/><Relationship Id="rId32" Type="http://schemas.openxmlformats.org/officeDocument/2006/relationships/hyperlink" Target="https://app.cvent.com/subscribers/events2/Invitee/InviteeDetails?evtstub=af3cec5c-93fa-40fd-8742-69da08ffd13a&amp;inviteestub=64fcad49-223c-446c-b02e-7e1dfb9f4bb5" TargetMode="External"/><Relationship Id="rId37" Type="http://schemas.openxmlformats.org/officeDocument/2006/relationships/hyperlink" Target="https://app.cvent.com/subscribers/events2/Invitee/InviteeDetails?evtstub=af3cec5c-93fa-40fd-8742-69da08ffd13a&amp;inviteestub=bee5b6cc-9fcf-4035-a006-615396e7202c" TargetMode="External"/><Relationship Id="rId40" Type="http://schemas.openxmlformats.org/officeDocument/2006/relationships/hyperlink" Target="https://app.cvent.com/subscribers/events2/Invitee/InviteeDetails?evtstub=af3cec5c-93fa-40fd-8742-69da08ffd13a&amp;inviteestub=6280962b-903a-46dc-915b-7fefa71c2539" TargetMode="External"/><Relationship Id="rId45" Type="http://schemas.openxmlformats.org/officeDocument/2006/relationships/hyperlink" Target="https://app.cvent.com/subscribers/events2/Invitee/InviteeDetails?evtstub=af3cec5c-93fa-40fd-8742-69da08ffd13a&amp;inviteestub=921cddf8-da4d-4510-b3d8-0047d76a8798" TargetMode="External"/><Relationship Id="rId53" Type="http://schemas.openxmlformats.org/officeDocument/2006/relationships/hyperlink" Target="https://app.cvent.com/subscribers/events2/Invitee/InviteeDetails?evtstub=af3cec5c-93fa-40fd-8742-69da08ffd13a&amp;inviteestub=5d881ef5-1a89-469a-9b36-ef225efc764b" TargetMode="External"/><Relationship Id="rId58" Type="http://schemas.openxmlformats.org/officeDocument/2006/relationships/hyperlink" Target="https://app.cvent.com/subscribers/events2/Invitee/InviteeDetails?evtstub=af3cec5c-93fa-40fd-8742-69da08ffd13a&amp;inviteestub=17822306-f830-405c-9e92-7b7ff78a19a8" TargetMode="External"/><Relationship Id="rId5" Type="http://schemas.openxmlformats.org/officeDocument/2006/relationships/hyperlink" Target="https://app.cvent.com/subscribers/events2/Invitee/InviteeDetails?evtstub=af3cec5c-93fa-40fd-8742-69da08ffd13a&amp;inviteestub=a9229ae4-c807-4590-8cdd-b7d55c2c98e8" TargetMode="External"/><Relationship Id="rId61" Type="http://schemas.openxmlformats.org/officeDocument/2006/relationships/table" Target="../tables/table3.xml"/><Relationship Id="rId19" Type="http://schemas.openxmlformats.org/officeDocument/2006/relationships/hyperlink" Target="https://app.cvent.com/subscribers/events2/Invitee/InviteeDetails?evtstub=af3cec5c-93fa-40fd-8742-69da08ffd13a&amp;inviteestub=96822151-1085-45bb-9dcb-c062665cf0d9" TargetMode="External"/><Relationship Id="rId14" Type="http://schemas.openxmlformats.org/officeDocument/2006/relationships/hyperlink" Target="https://app.cvent.com/subscribers/events2/Invitee/InviteeDetails?evtstub=af3cec5c-93fa-40fd-8742-69da08ffd13a&amp;inviteestub=50841983-e77c-4e10-86ff-cf5e413e2f56" TargetMode="External"/><Relationship Id="rId22" Type="http://schemas.openxmlformats.org/officeDocument/2006/relationships/hyperlink" Target="https://app.cvent.com/subscribers/events2/Invitee/InviteeDetails?evtstub=af3cec5c-93fa-40fd-8742-69da08ffd13a&amp;inviteestub=5284b776-240b-49d7-8bc3-135ff0c07d2e" TargetMode="External"/><Relationship Id="rId27" Type="http://schemas.openxmlformats.org/officeDocument/2006/relationships/hyperlink" Target="https://app.cvent.com/subscribers/events2/Invitee/InviteeDetails?evtstub=af3cec5c-93fa-40fd-8742-69da08ffd13a&amp;inviteestub=a77836c8-459b-4e07-85b7-9316891b50c6" TargetMode="External"/><Relationship Id="rId30" Type="http://schemas.openxmlformats.org/officeDocument/2006/relationships/hyperlink" Target="https://app.cvent.com/subscribers/events2/Invitee/InviteeDetails?evtstub=af3cec5c-93fa-40fd-8742-69da08ffd13a&amp;inviteestub=8241b2b4-d406-49a7-b82b-5a9c7e1c6ecd" TargetMode="External"/><Relationship Id="rId35" Type="http://schemas.openxmlformats.org/officeDocument/2006/relationships/hyperlink" Target="https://app.cvent.com/subscribers/events2/Invitee/InviteeDetails?evtstub=af3cec5c-93fa-40fd-8742-69da08ffd13a&amp;inviteestub=912ace38-d6b2-4696-ba46-2c65a1e6ce44" TargetMode="External"/><Relationship Id="rId43" Type="http://schemas.openxmlformats.org/officeDocument/2006/relationships/hyperlink" Target="https://app.cvent.com/subscribers/events2/Invitee/InviteeDetails?evtstub=af3cec5c-93fa-40fd-8742-69da08ffd13a&amp;inviteestub=00357a2b-069f-47fc-84b6-a54ffc4f9179" TargetMode="External"/><Relationship Id="rId48" Type="http://schemas.openxmlformats.org/officeDocument/2006/relationships/hyperlink" Target="https://app.cvent.com/subscribers/events2/Invitee/InviteeDetails?evtstub=af3cec5c-93fa-40fd-8742-69da08ffd13a&amp;inviteestub=6332702a-249b-40a2-949d-8db0ee21dcff" TargetMode="External"/><Relationship Id="rId56" Type="http://schemas.openxmlformats.org/officeDocument/2006/relationships/hyperlink" Target="https://app.cvent.com/subscribers/events2/Invitee/InviteeDetails?evtstub=af3cec5c-93fa-40fd-8742-69da08ffd13a&amp;inviteestub=68103e7c-3932-4d8f-8e93-6b64f82a2c78" TargetMode="External"/><Relationship Id="rId8" Type="http://schemas.openxmlformats.org/officeDocument/2006/relationships/hyperlink" Target="https://app.cvent.com/subscribers/events2/Invitee/InviteeDetails?evtstub=af3cec5c-93fa-40fd-8742-69da08ffd13a&amp;inviteestub=a27f7ef9-1666-4e35-b6ed-d67959004a79" TargetMode="External"/><Relationship Id="rId51" Type="http://schemas.openxmlformats.org/officeDocument/2006/relationships/hyperlink" Target="https://app.cvent.com/subscribers/events2/Invitee/InviteeDetails?evtstub=af3cec5c-93fa-40fd-8742-69da08ffd13a&amp;inviteestub=fa513d7c-945a-4ae6-8a3b-06bddb418e62" TargetMode="External"/><Relationship Id="rId3" Type="http://schemas.openxmlformats.org/officeDocument/2006/relationships/hyperlink" Target="https://app.cvent.com/subscribers/events2/Invitee/InviteeDetails?evtstub=af3cec5c-93fa-40fd-8742-69da08ffd13a&amp;inviteestub=d7f86621-3b2a-43b6-b197-b710b6748c63" TargetMode="External"/><Relationship Id="rId12" Type="http://schemas.openxmlformats.org/officeDocument/2006/relationships/hyperlink" Target="https://app.cvent.com/subscribers/events2/Invitee/InviteeDetails?evtstub=af3cec5c-93fa-40fd-8742-69da08ffd13a&amp;inviteestub=d3d7adc9-866b-45ed-81f2-151a9166ac20" TargetMode="External"/><Relationship Id="rId17" Type="http://schemas.openxmlformats.org/officeDocument/2006/relationships/hyperlink" Target="https://app.cvent.com/subscribers/events2/Invitee/InviteeDetails?evtstub=af3cec5c-93fa-40fd-8742-69da08ffd13a&amp;inviteestub=2f7a3e90-9b2b-436b-9302-cae3c146e865" TargetMode="External"/><Relationship Id="rId25" Type="http://schemas.openxmlformats.org/officeDocument/2006/relationships/hyperlink" Target="https://app.cvent.com/subscribers/events2/Invitee/InviteeDetails?evtstub=af3cec5c-93fa-40fd-8742-69da08ffd13a&amp;inviteestub=a08e3c89-8972-476b-8ecc-2b2dc6651ace" TargetMode="External"/><Relationship Id="rId33" Type="http://schemas.openxmlformats.org/officeDocument/2006/relationships/hyperlink" Target="https://app.cvent.com/subscribers/events2/Invitee/InviteeDetails?evtstub=af3cec5c-93fa-40fd-8742-69da08ffd13a&amp;inviteestub=0ec35a0d-f7f6-4a82-94ac-b033ce258f7b" TargetMode="External"/><Relationship Id="rId38" Type="http://schemas.openxmlformats.org/officeDocument/2006/relationships/hyperlink" Target="https://app.cvent.com/subscribers/events2/Invitee/InviteeDetails?evtstub=af3cec5c-93fa-40fd-8742-69da08ffd13a&amp;inviteestub=2ef1c544-5802-409e-a7a4-a0a0b60aec5a" TargetMode="External"/><Relationship Id="rId46" Type="http://schemas.openxmlformats.org/officeDocument/2006/relationships/hyperlink" Target="https://app.cvent.com/subscribers/events2/Invitee/InviteeDetails?evtstub=af3cec5c-93fa-40fd-8742-69da08ffd13a&amp;inviteestub=bfd41b9e-ccd1-4168-baf7-263dea8ea247" TargetMode="External"/><Relationship Id="rId59" Type="http://schemas.openxmlformats.org/officeDocument/2006/relationships/hyperlink" Target="https://app.cvent.com/subscribers/events2/Invitee/InviteeDetails?evtstub=af3cec5c-93fa-40fd-8742-69da08ffd13a&amp;inviteestub=23c642b4-8b14-46b2-9a60-e774cf8d2c88" TargetMode="External"/><Relationship Id="rId20" Type="http://schemas.openxmlformats.org/officeDocument/2006/relationships/hyperlink" Target="https://app.cvent.com/subscribers/events2/Invitee/InviteeDetails?evtstub=af3cec5c-93fa-40fd-8742-69da08ffd13a&amp;inviteestub=50e09ef6-702a-4478-aa87-e67d23a11801" TargetMode="External"/><Relationship Id="rId41" Type="http://schemas.openxmlformats.org/officeDocument/2006/relationships/hyperlink" Target="https://app.cvent.com/subscribers/events2/Invitee/InviteeDetails?evtstub=af3cec5c-93fa-40fd-8742-69da08ffd13a&amp;inviteestub=2b61d95a-d640-48b9-96c4-fb8ca3d0b0ca" TargetMode="External"/><Relationship Id="rId54" Type="http://schemas.openxmlformats.org/officeDocument/2006/relationships/hyperlink" Target="https://app.cvent.com/subscribers/events2/Invitee/InviteeDetails?evtstub=af3cec5c-93fa-40fd-8742-69da08ffd13a&amp;inviteestub=3427fd6c-9cd4-4293-8882-053d2deabca6" TargetMode="External"/><Relationship Id="rId1" Type="http://schemas.openxmlformats.org/officeDocument/2006/relationships/hyperlink" Target="https://app.cvent.com/subscribers/events2/Invitee/InviteeDetails?evtstub=af3cec5c-93fa-40fd-8742-69da08ffd13a&amp;inviteestub=b2ea46c1-f89d-40e1-ac2e-472c4792a328" TargetMode="External"/><Relationship Id="rId6" Type="http://schemas.openxmlformats.org/officeDocument/2006/relationships/hyperlink" Target="https://app.cvent.com/subscribers/events2/Invitee/InviteeDetails?evtstub=af3cec5c-93fa-40fd-8742-69da08ffd13a&amp;inviteestub=adf279a3-8ef3-443d-b1ff-6150a4bb6781" TargetMode="External"/><Relationship Id="rId15" Type="http://schemas.openxmlformats.org/officeDocument/2006/relationships/hyperlink" Target="https://app.cvent.com/subscribers/events2/Invitee/InviteeDetails?evtstub=af3cec5c-93fa-40fd-8742-69da08ffd13a&amp;inviteestub=50c78f5e-4af0-442e-a1d8-2d35afd308d2" TargetMode="External"/><Relationship Id="rId23" Type="http://schemas.openxmlformats.org/officeDocument/2006/relationships/hyperlink" Target="https://app.cvent.com/subscribers/events2/Invitee/InviteeDetails?evtstub=af3cec5c-93fa-40fd-8742-69da08ffd13a&amp;inviteestub=d6d93d26-9e62-417b-8418-4a0d65527cf7" TargetMode="External"/><Relationship Id="rId28" Type="http://schemas.openxmlformats.org/officeDocument/2006/relationships/hyperlink" Target="https://app.cvent.com/subscribers/events2/Invitee/InviteeDetails?evtstub=af3cec5c-93fa-40fd-8742-69da08ffd13a&amp;inviteestub=30e3b5f6-eb3e-4e92-a66c-254be583e030" TargetMode="External"/><Relationship Id="rId36" Type="http://schemas.openxmlformats.org/officeDocument/2006/relationships/hyperlink" Target="https://app.cvent.com/subscribers/events2/Invitee/InviteeDetails?evtstub=af3cec5c-93fa-40fd-8742-69da08ffd13a&amp;inviteestub=1e13e37f-fd22-4653-8ec4-9ce4fe93bdf1" TargetMode="External"/><Relationship Id="rId49" Type="http://schemas.openxmlformats.org/officeDocument/2006/relationships/hyperlink" Target="https://app.cvent.com/subscribers/events2/Invitee/InviteeDetails?evtstub=af3cec5c-93fa-40fd-8742-69da08ffd13a&amp;inviteestub=13ae2bdf-f476-49ce-9535-68763ec2eebf" TargetMode="External"/><Relationship Id="rId57" Type="http://schemas.openxmlformats.org/officeDocument/2006/relationships/hyperlink" Target="https://app.cvent.com/subscribers/events2/Invitee/InviteeDetails?evtstub=af3cec5c-93fa-40fd-8742-69da08ffd13a&amp;inviteestub=f3c5786a-14be-492d-a776-265d5fcadb5b" TargetMode="External"/><Relationship Id="rId10" Type="http://schemas.openxmlformats.org/officeDocument/2006/relationships/hyperlink" Target="https://app.cvent.com/subscribers/events2/Invitee/InviteeDetails?evtstub=af3cec5c-93fa-40fd-8742-69da08ffd13a&amp;inviteestub=9bac18ef-7b59-4600-9ec2-265677b2c7b5" TargetMode="External"/><Relationship Id="rId31" Type="http://schemas.openxmlformats.org/officeDocument/2006/relationships/hyperlink" Target="https://app.cvent.com/subscribers/events2/Invitee/InviteeDetails?evtstub=af3cec5c-93fa-40fd-8742-69da08ffd13a&amp;inviteestub=6466572c-57fe-4e97-ad31-a216c9448bb3" TargetMode="External"/><Relationship Id="rId44" Type="http://schemas.openxmlformats.org/officeDocument/2006/relationships/hyperlink" Target="https://app.cvent.com/subscribers/events2/Invitee/InviteeDetails?evtstub=af3cec5c-93fa-40fd-8742-69da08ffd13a&amp;inviteestub=fbee44ba-c7b7-4f9d-8f72-6dbf32239169" TargetMode="External"/><Relationship Id="rId52" Type="http://schemas.openxmlformats.org/officeDocument/2006/relationships/hyperlink" Target="https://app.cvent.com/subscribers/events2/Invitee/InviteeDetails?evtstub=af3cec5c-93fa-40fd-8742-69da08ffd13a&amp;inviteestub=3ad0964a-2451-4dbd-b3b7-dbe3052450df" TargetMode="External"/><Relationship Id="rId60" Type="http://schemas.openxmlformats.org/officeDocument/2006/relationships/hyperlink" Target="https://app.cvent.com/subscribers/events2/Invitee/InviteeDetails?evtstub=af3cec5c-93fa-40fd-8742-69da08ffd13a&amp;inviteestub=811d088a-4828-4070-928e-46a67554795c" TargetMode="External"/><Relationship Id="rId4" Type="http://schemas.openxmlformats.org/officeDocument/2006/relationships/hyperlink" Target="https://app.cvent.com/subscribers/events2/Invitee/InviteeDetails?evtstub=af3cec5c-93fa-40fd-8742-69da08ffd13a&amp;inviteestub=9f990b5f-0abc-4703-b2b9-f1e8e80dae1e" TargetMode="External"/><Relationship Id="rId9" Type="http://schemas.openxmlformats.org/officeDocument/2006/relationships/hyperlink" Target="https://app.cvent.com/subscribers/events2/Invitee/InviteeDetails?evtstub=af3cec5c-93fa-40fd-8742-69da08ffd13a&amp;inviteestub=2daa8fe8-f84a-4569-bd38-3904d9a59e4f"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20D0-5025-4CC0-BB2A-D83BD3166130}">
  <dimension ref="B2:D20"/>
  <sheetViews>
    <sheetView workbookViewId="0"/>
  </sheetViews>
  <sheetFormatPr defaultRowHeight="12.6"/>
  <cols>
    <col min="2" max="2" width="43.7109375" customWidth="1"/>
    <col min="3" max="3" width="2.7109375" customWidth="1"/>
    <col min="4" max="4" width="43.7109375" customWidth="1"/>
  </cols>
  <sheetData>
    <row r="2" spans="2:4" ht="36.950000000000003" customHeight="1">
      <c r="B2" s="31" t="s">
        <v>0</v>
      </c>
      <c r="C2" s="33"/>
      <c r="D2" s="33"/>
    </row>
    <row r="3" spans="2:4" ht="26.1">
      <c r="B3" s="18" t="s">
        <v>1</v>
      </c>
      <c r="D3" s="19" t="s">
        <v>2</v>
      </c>
    </row>
    <row r="4" spans="2:4" ht="14.45">
      <c r="B4" s="20" t="s">
        <v>3</v>
      </c>
      <c r="D4" s="21" t="s">
        <v>4</v>
      </c>
    </row>
    <row r="5" spans="2:4" ht="14.45">
      <c r="B5" s="20" t="s">
        <v>5</v>
      </c>
      <c r="D5" s="21" t="s">
        <v>6</v>
      </c>
    </row>
    <row r="6" spans="2:4" ht="14.45">
      <c r="B6" s="20" t="s">
        <v>7</v>
      </c>
      <c r="D6" s="21" t="s">
        <v>8</v>
      </c>
    </row>
    <row r="7" spans="2:4" ht="14.45">
      <c r="B7" s="20" t="s">
        <v>9</v>
      </c>
      <c r="D7" s="21" t="s">
        <v>10</v>
      </c>
    </row>
    <row r="8" spans="2:4" ht="14.45">
      <c r="B8" s="20" t="s">
        <v>11</v>
      </c>
      <c r="D8" s="21" t="s">
        <v>12</v>
      </c>
    </row>
    <row r="9" spans="2:4" ht="14.45">
      <c r="B9" s="20" t="s">
        <v>13</v>
      </c>
      <c r="D9" s="21" t="s">
        <v>12</v>
      </c>
    </row>
    <row r="10" spans="2:4" ht="14.45">
      <c r="B10" s="20" t="s">
        <v>14</v>
      </c>
      <c r="D10" s="21" t="s">
        <v>15</v>
      </c>
    </row>
    <row r="11" spans="2:4" ht="14.45">
      <c r="B11" s="20" t="s">
        <v>16</v>
      </c>
      <c r="D11" s="21" t="s">
        <v>17</v>
      </c>
    </row>
    <row r="12" spans="2:4" ht="14.45">
      <c r="B12" s="20" t="s">
        <v>18</v>
      </c>
      <c r="D12" s="21" t="s">
        <v>19</v>
      </c>
    </row>
    <row r="13" spans="2:4" ht="14.45">
      <c r="B13" s="20" t="s">
        <v>20</v>
      </c>
      <c r="D13" s="21" t="s">
        <v>21</v>
      </c>
    </row>
    <row r="16" spans="2:4" ht="20.100000000000001" customHeight="1">
      <c r="B16" s="32" t="s">
        <v>22</v>
      </c>
      <c r="C16" s="33"/>
      <c r="D16" s="33"/>
    </row>
    <row r="17" spans="2:4" ht="29.1" customHeight="1">
      <c r="B17" s="22" t="s">
        <v>23</v>
      </c>
      <c r="D17" s="23" t="s">
        <v>24</v>
      </c>
    </row>
    <row r="18" spans="2:4" ht="29.1" customHeight="1">
      <c r="B18" s="24" t="s">
        <v>25</v>
      </c>
      <c r="D18" s="25" t="s">
        <v>24</v>
      </c>
    </row>
    <row r="19" spans="2:4" ht="29.1" customHeight="1">
      <c r="B19" s="24" t="s">
        <v>26</v>
      </c>
      <c r="D19" s="25" t="s">
        <v>24</v>
      </c>
    </row>
    <row r="20" spans="2:4" ht="29.1" customHeight="1">
      <c r="B20" s="24" t="s">
        <v>27</v>
      </c>
      <c r="D20" s="25" t="s">
        <v>24</v>
      </c>
    </row>
  </sheetData>
  <mergeCells count="2">
    <mergeCell ref="B2:D2"/>
    <mergeCell ref="B16:D16"/>
  </mergeCells>
  <hyperlinks>
    <hyperlink ref="D17" location="'Copy of Registration Type'!A1" display="Link to corresponding sheet below" xr:uid="{00000000-0004-0000-0000-000000000000}"/>
    <hyperlink ref="D18" location="'Registration Type'!A1" display="Link to corresponding sheet below" xr:uid="{00000000-0004-0000-0000-000001000000}"/>
    <hyperlink ref="D19" location="'Registrants - 2.26 LGBTQ'!A1" display="Link to corresponding sheet below" xr:uid="{00000000-0004-0000-0000-000002000000}"/>
    <hyperlink ref="D20" location="'Registration Trend'!A1" display="Link to corresponding sheet below" xr:uid="{00000000-0004-0000-0000-000003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7EE06-F48D-4610-843E-BDC74AAE9066}">
  <dimension ref="A1:F47"/>
  <sheetViews>
    <sheetView workbookViewId="0"/>
  </sheetViews>
  <sheetFormatPr defaultRowHeight="12.6"/>
  <cols>
    <col min="1" max="1" width="41.140625" bestFit="1" customWidth="1"/>
    <col min="2" max="2" width="24.140625" bestFit="1" customWidth="1"/>
    <col min="5" max="5" width="41.140625" bestFit="1" customWidth="1"/>
    <col min="6" max="6" width="24.140625" bestFit="1" customWidth="1"/>
  </cols>
  <sheetData>
    <row r="1" spans="1:6">
      <c r="A1" s="1" t="s">
        <v>28</v>
      </c>
    </row>
    <row r="4" spans="1:6" ht="23.45">
      <c r="A4" s="9" t="s">
        <v>23</v>
      </c>
    </row>
    <row r="5" spans="1:6" ht="15.75">
      <c r="A5" s="26" t="s">
        <v>29</v>
      </c>
      <c r="B5" s="27" t="s">
        <v>30</v>
      </c>
      <c r="E5" s="29" t="s">
        <v>29</v>
      </c>
      <c r="F5" s="30" t="s">
        <v>30</v>
      </c>
    </row>
    <row r="6" spans="1:6" ht="15.75">
      <c r="A6" s="27" t="s">
        <v>31</v>
      </c>
      <c r="B6" s="28">
        <v>6</v>
      </c>
      <c r="E6" s="30" t="s">
        <v>31</v>
      </c>
      <c r="F6" s="30">
        <v>0.1</v>
      </c>
    </row>
    <row r="7" spans="1:6" ht="15.75">
      <c r="A7" s="27" t="s">
        <v>32</v>
      </c>
      <c r="B7" s="28">
        <v>2</v>
      </c>
      <c r="E7" s="30" t="s">
        <v>32</v>
      </c>
      <c r="F7" s="30">
        <v>3.3333333333333333E-2</v>
      </c>
    </row>
    <row r="8" spans="1:6" ht="15.75">
      <c r="A8" s="27" t="s">
        <v>33</v>
      </c>
      <c r="B8" s="28">
        <v>2</v>
      </c>
      <c r="E8" s="30" t="s">
        <v>33</v>
      </c>
      <c r="F8" s="30">
        <v>3.3333333333333333E-2</v>
      </c>
    </row>
    <row r="9" spans="1:6" ht="15.75">
      <c r="A9" s="27" t="s">
        <v>34</v>
      </c>
      <c r="B9" s="28">
        <v>4</v>
      </c>
      <c r="E9" s="30" t="s">
        <v>34</v>
      </c>
      <c r="F9" s="30">
        <v>6.6666666666666666E-2</v>
      </c>
    </row>
    <row r="10" spans="1:6" ht="15.75">
      <c r="A10" s="27" t="s">
        <v>35</v>
      </c>
      <c r="B10" s="28">
        <v>3</v>
      </c>
      <c r="E10" s="30" t="s">
        <v>35</v>
      </c>
      <c r="F10" s="30">
        <v>0.05</v>
      </c>
    </row>
    <row r="11" spans="1:6" ht="15.75">
      <c r="A11" s="27" t="s">
        <v>36</v>
      </c>
      <c r="B11" s="28">
        <v>2</v>
      </c>
      <c r="E11" s="30" t="s">
        <v>36</v>
      </c>
      <c r="F11" s="30">
        <v>3.3333333333333333E-2</v>
      </c>
    </row>
    <row r="12" spans="1:6" ht="15.75">
      <c r="A12" s="27" t="s">
        <v>37</v>
      </c>
      <c r="B12" s="28">
        <v>1</v>
      </c>
      <c r="E12" s="30" t="s">
        <v>37</v>
      </c>
      <c r="F12" s="30">
        <v>1.6666666666666666E-2</v>
      </c>
    </row>
    <row r="13" spans="1:6" ht="15.75">
      <c r="A13" s="27" t="s">
        <v>38</v>
      </c>
      <c r="B13" s="28">
        <v>4</v>
      </c>
      <c r="E13" s="30" t="s">
        <v>38</v>
      </c>
      <c r="F13" s="30">
        <v>6.6666666666666666E-2</v>
      </c>
    </row>
    <row r="14" spans="1:6" ht="15.75">
      <c r="A14" s="27" t="s">
        <v>39</v>
      </c>
      <c r="B14" s="28">
        <v>3</v>
      </c>
      <c r="E14" s="30" t="s">
        <v>39</v>
      </c>
      <c r="F14" s="30">
        <v>0.05</v>
      </c>
    </row>
    <row r="15" spans="1:6" ht="15.75">
      <c r="A15" s="27" t="s">
        <v>40</v>
      </c>
      <c r="B15" s="28">
        <v>4</v>
      </c>
      <c r="E15" s="30" t="s">
        <v>40</v>
      </c>
      <c r="F15" s="30">
        <v>6.6666666666666666E-2</v>
      </c>
    </row>
    <row r="16" spans="1:6" ht="15.75">
      <c r="A16" s="27" t="s">
        <v>41</v>
      </c>
      <c r="B16" s="28">
        <v>3</v>
      </c>
      <c r="E16" s="30" t="s">
        <v>41</v>
      </c>
      <c r="F16" s="30">
        <v>0.05</v>
      </c>
    </row>
    <row r="17" spans="1:6" ht="15.75">
      <c r="A17" s="27" t="s">
        <v>42</v>
      </c>
      <c r="B17" s="28">
        <v>3</v>
      </c>
      <c r="E17" s="30" t="s">
        <v>42</v>
      </c>
      <c r="F17" s="30">
        <v>0.05</v>
      </c>
    </row>
    <row r="18" spans="1:6" ht="15.75">
      <c r="A18" s="27" t="s">
        <v>43</v>
      </c>
      <c r="B18" s="28">
        <v>4</v>
      </c>
      <c r="E18" s="30" t="s">
        <v>43</v>
      </c>
      <c r="F18" s="30">
        <v>6.6666666666666666E-2</v>
      </c>
    </row>
    <row r="19" spans="1:6" ht="15.75">
      <c r="A19" s="27" t="s">
        <v>44</v>
      </c>
      <c r="B19" s="28">
        <v>1</v>
      </c>
      <c r="E19" s="30" t="s">
        <v>44</v>
      </c>
      <c r="F19" s="30">
        <v>1.6666666666666666E-2</v>
      </c>
    </row>
    <row r="20" spans="1:6" ht="15.75">
      <c r="A20" s="27" t="s">
        <v>45</v>
      </c>
      <c r="B20" s="28">
        <v>3</v>
      </c>
      <c r="E20" s="30" t="s">
        <v>45</v>
      </c>
      <c r="F20" s="30">
        <v>0.05</v>
      </c>
    </row>
    <row r="21" spans="1:6" ht="15.75">
      <c r="A21" s="27" t="s">
        <v>46</v>
      </c>
      <c r="B21" s="28">
        <v>4</v>
      </c>
      <c r="E21" s="30" t="s">
        <v>46</v>
      </c>
      <c r="F21" s="30">
        <v>6.6666666666666666E-2</v>
      </c>
    </row>
    <row r="22" spans="1:6" ht="15.75">
      <c r="A22" s="27" t="s">
        <v>47</v>
      </c>
      <c r="B22" s="28">
        <v>3</v>
      </c>
      <c r="E22" s="30" t="s">
        <v>47</v>
      </c>
      <c r="F22" s="30">
        <v>0.05</v>
      </c>
    </row>
    <row r="23" spans="1:6" ht="15.75">
      <c r="A23" s="27" t="s">
        <v>48</v>
      </c>
      <c r="B23" s="28">
        <v>3</v>
      </c>
      <c r="E23" s="30" t="s">
        <v>48</v>
      </c>
      <c r="F23" s="30">
        <v>0.05</v>
      </c>
    </row>
    <row r="24" spans="1:6" ht="15.75">
      <c r="A24" s="27" t="s">
        <v>49</v>
      </c>
      <c r="B24" s="28">
        <v>5</v>
      </c>
      <c r="E24" s="30" t="s">
        <v>49</v>
      </c>
      <c r="F24" s="30">
        <v>8.3333333333333329E-2</v>
      </c>
    </row>
    <row r="25" spans="1:6" ht="15.75">
      <c r="A25" s="27" t="s">
        <v>50</v>
      </c>
      <c r="B25" s="28">
        <v>60</v>
      </c>
      <c r="E25" s="30" t="s">
        <v>50</v>
      </c>
      <c r="F25" s="30">
        <v>1</v>
      </c>
    </row>
    <row r="27" spans="1:6" ht="23.45">
      <c r="A27" s="8" t="s">
        <v>51</v>
      </c>
    </row>
    <row r="28" spans="1:6" ht="33.950000000000003">
      <c r="A28" s="7" t="s">
        <v>29</v>
      </c>
      <c r="B28" s="7" t="s">
        <v>30</v>
      </c>
    </row>
    <row r="29" spans="1:6" ht="15.6">
      <c r="A29" s="3" t="s">
        <v>31</v>
      </c>
      <c r="B29" s="4">
        <v>6</v>
      </c>
    </row>
    <row r="30" spans="1:6" ht="15.6">
      <c r="A30" s="5" t="s">
        <v>32</v>
      </c>
      <c r="B30" s="6">
        <v>2</v>
      </c>
    </row>
    <row r="31" spans="1:6" ht="15.6">
      <c r="A31" s="3" t="s">
        <v>33</v>
      </c>
      <c r="B31" s="4">
        <v>2</v>
      </c>
    </row>
    <row r="32" spans="1:6" ht="15.6">
      <c r="A32" s="5" t="s">
        <v>34</v>
      </c>
      <c r="B32" s="6">
        <v>4</v>
      </c>
    </row>
    <row r="33" spans="1:2" ht="15.6">
      <c r="A33" s="3" t="s">
        <v>35</v>
      </c>
      <c r="B33" s="4">
        <v>3</v>
      </c>
    </row>
    <row r="34" spans="1:2" ht="15.6">
      <c r="A34" s="5" t="s">
        <v>36</v>
      </c>
      <c r="B34" s="6">
        <v>2</v>
      </c>
    </row>
    <row r="35" spans="1:2" ht="15.6">
      <c r="A35" s="3" t="s">
        <v>37</v>
      </c>
      <c r="B35" s="4">
        <v>1</v>
      </c>
    </row>
    <row r="36" spans="1:2" ht="15.6">
      <c r="A36" s="5" t="s">
        <v>38</v>
      </c>
      <c r="B36" s="6">
        <v>4</v>
      </c>
    </row>
    <row r="37" spans="1:2" ht="15.6">
      <c r="A37" s="3" t="s">
        <v>39</v>
      </c>
      <c r="B37" s="4">
        <v>3</v>
      </c>
    </row>
    <row r="38" spans="1:2" ht="15.6">
      <c r="A38" s="5" t="s">
        <v>40</v>
      </c>
      <c r="B38" s="6">
        <v>4</v>
      </c>
    </row>
    <row r="39" spans="1:2" ht="15.6">
      <c r="A39" s="3" t="s">
        <v>41</v>
      </c>
      <c r="B39" s="4">
        <v>3</v>
      </c>
    </row>
    <row r="40" spans="1:2" ht="15.6">
      <c r="A40" s="5" t="s">
        <v>42</v>
      </c>
      <c r="B40" s="6">
        <v>3</v>
      </c>
    </row>
    <row r="41" spans="1:2" ht="15.6">
      <c r="A41" s="3" t="s">
        <v>43</v>
      </c>
      <c r="B41" s="4">
        <v>4</v>
      </c>
    </row>
    <row r="42" spans="1:2" ht="15.6">
      <c r="A42" s="5" t="s">
        <v>44</v>
      </c>
      <c r="B42" s="6">
        <v>1</v>
      </c>
    </row>
    <row r="43" spans="1:2" ht="15.6">
      <c r="A43" s="3" t="s">
        <v>45</v>
      </c>
      <c r="B43" s="4">
        <v>3</v>
      </c>
    </row>
    <row r="44" spans="1:2" ht="15.6">
      <c r="A44" s="5" t="s">
        <v>46</v>
      </c>
      <c r="B44" s="6">
        <v>4</v>
      </c>
    </row>
    <row r="45" spans="1:2" ht="15.6">
      <c r="A45" s="3" t="s">
        <v>47</v>
      </c>
      <c r="B45" s="4">
        <v>3</v>
      </c>
    </row>
    <row r="46" spans="1:2" ht="15.6">
      <c r="A46" s="5" t="s">
        <v>48</v>
      </c>
      <c r="B46" s="6">
        <v>3</v>
      </c>
    </row>
    <row r="47" spans="1:2" ht="15.6">
      <c r="A47" s="3" t="s">
        <v>49</v>
      </c>
      <c r="B47" s="4">
        <v>5</v>
      </c>
    </row>
  </sheetData>
  <hyperlinks>
    <hyperlink ref="A1" location="'Event Information'!A1" display="Back to Table of Contents" xr:uid="{00000000-0004-0000-0100-000000000000}"/>
  </hyperlinks>
  <pageMargins left="0.75" right="0.75" top="1" bottom="1" header="0.5" footer="0.5"/>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0F736-E6BC-4B6C-A789-E46F51BE41FB}">
  <dimension ref="A1:F27"/>
  <sheetViews>
    <sheetView workbookViewId="0"/>
  </sheetViews>
  <sheetFormatPr defaultRowHeight="12.6"/>
  <cols>
    <col min="1" max="1" width="34.85546875" bestFit="1" customWidth="1"/>
    <col min="2" max="2" width="24.140625" bestFit="1" customWidth="1"/>
    <col min="5" max="5" width="34.85546875" bestFit="1" customWidth="1"/>
    <col min="6" max="6" width="24.140625" bestFit="1" customWidth="1"/>
  </cols>
  <sheetData>
    <row r="1" spans="1:6">
      <c r="A1" s="1" t="s">
        <v>28</v>
      </c>
    </row>
    <row r="4" spans="1:6" ht="23.45">
      <c r="A4" s="9" t="s">
        <v>25</v>
      </c>
    </row>
    <row r="5" spans="1:6" ht="15.75">
      <c r="A5" s="26" t="s">
        <v>25</v>
      </c>
      <c r="B5" s="27" t="s">
        <v>30</v>
      </c>
      <c r="E5" s="29" t="s">
        <v>25</v>
      </c>
      <c r="F5" s="30" t="s">
        <v>30</v>
      </c>
    </row>
    <row r="6" spans="1:6" ht="15.75">
      <c r="A6" s="27" t="s">
        <v>52</v>
      </c>
      <c r="B6" s="28">
        <v>1</v>
      </c>
      <c r="E6" s="30" t="s">
        <v>52</v>
      </c>
      <c r="F6" s="30">
        <v>1.6666666666666666E-2</v>
      </c>
    </row>
    <row r="7" spans="1:6" ht="15.75">
      <c r="A7" s="27" t="s">
        <v>53</v>
      </c>
      <c r="B7" s="28">
        <v>5</v>
      </c>
      <c r="E7" s="30" t="s">
        <v>53</v>
      </c>
      <c r="F7" s="30">
        <v>8.3333333333333329E-2</v>
      </c>
    </row>
    <row r="8" spans="1:6" ht="15.75">
      <c r="A8" s="27" t="s">
        <v>54</v>
      </c>
      <c r="B8" s="28">
        <v>1</v>
      </c>
      <c r="E8" s="30" t="s">
        <v>54</v>
      </c>
      <c r="F8" s="30">
        <v>1.6666666666666666E-2</v>
      </c>
    </row>
    <row r="9" spans="1:6" ht="15.75">
      <c r="A9" s="27" t="s">
        <v>55</v>
      </c>
      <c r="B9" s="28">
        <v>37</v>
      </c>
      <c r="E9" s="30" t="s">
        <v>55</v>
      </c>
      <c r="F9" s="30">
        <v>0.6166666666666667</v>
      </c>
    </row>
    <row r="10" spans="1:6" ht="15.75">
      <c r="A10" s="27" t="s">
        <v>56</v>
      </c>
      <c r="B10" s="28">
        <v>2</v>
      </c>
      <c r="E10" s="30" t="s">
        <v>56</v>
      </c>
      <c r="F10" s="30">
        <v>3.3333333333333333E-2</v>
      </c>
    </row>
    <row r="11" spans="1:6" ht="15.75">
      <c r="A11" s="27" t="s">
        <v>57</v>
      </c>
      <c r="B11" s="28">
        <v>13</v>
      </c>
      <c r="E11" s="30" t="s">
        <v>57</v>
      </c>
      <c r="F11" s="30">
        <v>0.21666666666666667</v>
      </c>
    </row>
    <row r="12" spans="1:6" ht="15.75">
      <c r="A12" s="27" t="s">
        <v>58</v>
      </c>
      <c r="B12" s="28">
        <v>1</v>
      </c>
      <c r="E12" s="30" t="s">
        <v>58</v>
      </c>
      <c r="F12" s="30">
        <v>1.6666666666666666E-2</v>
      </c>
    </row>
    <row r="13" spans="1:6" ht="15.75">
      <c r="A13" s="27" t="s">
        <v>50</v>
      </c>
      <c r="B13" s="28">
        <v>60</v>
      </c>
      <c r="E13" s="30" t="s">
        <v>50</v>
      </c>
      <c r="F13" s="30">
        <v>1</v>
      </c>
    </row>
    <row r="19" spans="1:2" ht="23.45">
      <c r="A19" s="8" t="s">
        <v>51</v>
      </c>
    </row>
    <row r="20" spans="1:2" ht="33.950000000000003">
      <c r="A20" s="7" t="s">
        <v>25</v>
      </c>
      <c r="B20" s="7" t="s">
        <v>30</v>
      </c>
    </row>
    <row r="21" spans="1:2" ht="15.6">
      <c r="A21" s="3" t="s">
        <v>52</v>
      </c>
      <c r="B21" s="4">
        <v>1</v>
      </c>
    </row>
    <row r="22" spans="1:2" ht="15.6">
      <c r="A22" s="5" t="s">
        <v>53</v>
      </c>
      <c r="B22" s="6">
        <v>5</v>
      </c>
    </row>
    <row r="23" spans="1:2" ht="15.6">
      <c r="A23" s="3" t="s">
        <v>54</v>
      </c>
      <c r="B23" s="4">
        <v>1</v>
      </c>
    </row>
    <row r="24" spans="1:2" ht="15.6">
      <c r="A24" s="5" t="s">
        <v>55</v>
      </c>
      <c r="B24" s="6">
        <v>37</v>
      </c>
    </row>
    <row r="25" spans="1:2" ht="15.6">
      <c r="A25" s="3" t="s">
        <v>56</v>
      </c>
      <c r="B25" s="4">
        <v>2</v>
      </c>
    </row>
    <row r="26" spans="1:2" ht="15.6">
      <c r="A26" s="5" t="s">
        <v>57</v>
      </c>
      <c r="B26" s="6">
        <v>13</v>
      </c>
    </row>
    <row r="27" spans="1:2" ht="15.6">
      <c r="A27" s="3" t="s">
        <v>58</v>
      </c>
      <c r="B27" s="4">
        <v>1</v>
      </c>
    </row>
  </sheetData>
  <hyperlinks>
    <hyperlink ref="A1" location="'Event Information'!A1" display="Back to Table of Contents" xr:uid="{00000000-0004-0000-0200-000000000000}"/>
  </hyperlinks>
  <pageMargins left="0.75" right="0.75" top="1" bottom="1" header="0.5" footer="0.5"/>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E9A6B-35ED-4F9D-97CB-5671B5033154}">
  <dimension ref="A1:AL64"/>
  <sheetViews>
    <sheetView tabSelected="1" topLeftCell="S1" workbookViewId="0">
      <selection activeCell="E71" sqref="E71"/>
    </sheetView>
  </sheetViews>
  <sheetFormatPr defaultRowHeight="12.6"/>
  <cols>
    <col min="1" max="38" width="27.42578125" customWidth="1"/>
  </cols>
  <sheetData>
    <row r="1" spans="1:38">
      <c r="A1" s="1" t="s">
        <v>28</v>
      </c>
    </row>
    <row r="3" spans="1:38" ht="23.45">
      <c r="A3" s="2" t="s">
        <v>26</v>
      </c>
    </row>
    <row r="4" spans="1:38" ht="170.1">
      <c r="A4" s="7" t="s">
        <v>59</v>
      </c>
      <c r="B4" s="7" t="s">
        <v>60</v>
      </c>
      <c r="C4" s="7" t="s">
        <v>61</v>
      </c>
      <c r="D4" s="7" t="s">
        <v>62</v>
      </c>
      <c r="E4" s="7" t="s">
        <v>29</v>
      </c>
      <c r="F4" s="7" t="s">
        <v>63</v>
      </c>
      <c r="G4" s="7" t="s">
        <v>25</v>
      </c>
      <c r="H4" s="7" t="s">
        <v>64</v>
      </c>
      <c r="I4" s="7" t="s">
        <v>65</v>
      </c>
      <c r="J4" s="7" t="s">
        <v>66</v>
      </c>
      <c r="K4" s="7" t="s">
        <v>67</v>
      </c>
      <c r="L4" s="7" t="s">
        <v>68</v>
      </c>
      <c r="M4" s="7" t="s">
        <v>69</v>
      </c>
      <c r="N4" s="7" t="s">
        <v>70</v>
      </c>
      <c r="O4" s="7" t="s">
        <v>71</v>
      </c>
      <c r="P4" s="7" t="s">
        <v>72</v>
      </c>
      <c r="Q4" s="7" t="s">
        <v>73</v>
      </c>
      <c r="R4" s="7" t="s">
        <v>74</v>
      </c>
      <c r="S4" s="7" t="s">
        <v>75</v>
      </c>
      <c r="T4" s="7" t="s">
        <v>76</v>
      </c>
      <c r="U4" s="7" t="s">
        <v>77</v>
      </c>
      <c r="V4" s="7" t="s">
        <v>78</v>
      </c>
      <c r="W4" s="7" t="s">
        <v>79</v>
      </c>
      <c r="X4" s="7" t="s">
        <v>80</v>
      </c>
      <c r="Y4" s="7" t="s">
        <v>81</v>
      </c>
      <c r="Z4" s="7" t="s">
        <v>82</v>
      </c>
      <c r="AA4" s="7" t="s">
        <v>83</v>
      </c>
      <c r="AB4" s="7" t="s">
        <v>84</v>
      </c>
      <c r="AC4" s="7" t="s">
        <v>85</v>
      </c>
      <c r="AD4" s="7" t="s">
        <v>86</v>
      </c>
      <c r="AE4" s="7" t="s">
        <v>87</v>
      </c>
      <c r="AF4" s="7" t="s">
        <v>88</v>
      </c>
      <c r="AG4" s="7" t="s">
        <v>89</v>
      </c>
      <c r="AH4" s="7" t="s">
        <v>90</v>
      </c>
      <c r="AI4" s="7" t="s">
        <v>91</v>
      </c>
      <c r="AJ4" s="7" t="s">
        <v>92</v>
      </c>
      <c r="AK4" s="7" t="s">
        <v>93</v>
      </c>
      <c r="AL4" s="7" t="s">
        <v>94</v>
      </c>
    </row>
    <row r="5" spans="1:38" ht="30.95">
      <c r="A5" s="13">
        <f>DATE(2025,12,19)+TIME(14,58,33)</f>
        <v>46010.623993055553</v>
      </c>
      <c r="B5" s="5" t="s">
        <v>95</v>
      </c>
      <c r="C5" s="5" t="s">
        <v>96</v>
      </c>
      <c r="D5" s="5" t="s">
        <v>97</v>
      </c>
      <c r="E5" s="5" t="s">
        <v>44</v>
      </c>
      <c r="F5" s="5" t="s">
        <v>98</v>
      </c>
      <c r="G5" s="5" t="s">
        <v>52</v>
      </c>
      <c r="H5" s="5" t="s">
        <v>99</v>
      </c>
      <c r="I5" s="14">
        <f>DATE(2026,2,26)</f>
        <v>46079</v>
      </c>
      <c r="J5" s="14">
        <f>DATE(2026,3,1)</f>
        <v>46082</v>
      </c>
      <c r="K5" s="5"/>
      <c r="L5" s="5"/>
      <c r="M5" s="5" t="s">
        <v>100</v>
      </c>
      <c r="N5" s="5"/>
      <c r="O5" s="5"/>
      <c r="P5" s="5"/>
      <c r="Q5" s="5"/>
      <c r="R5" s="5"/>
      <c r="S5" s="5" t="s">
        <v>101</v>
      </c>
      <c r="T5" s="5" t="s">
        <v>102</v>
      </c>
      <c r="U5" s="5" t="s">
        <v>103</v>
      </c>
      <c r="V5" s="15" t="s">
        <v>104</v>
      </c>
      <c r="W5" s="5" t="s">
        <v>105</v>
      </c>
      <c r="X5" s="5" t="s">
        <v>105</v>
      </c>
      <c r="Y5" s="5" t="s">
        <v>106</v>
      </c>
      <c r="Z5" s="5" t="s">
        <v>107</v>
      </c>
      <c r="AA5" s="5" t="s">
        <v>108</v>
      </c>
      <c r="AB5" s="5" t="s">
        <v>109</v>
      </c>
      <c r="AC5" s="5" t="s">
        <v>110</v>
      </c>
      <c r="AD5" s="5" t="s">
        <v>111</v>
      </c>
      <c r="AE5" s="5" t="s">
        <v>112</v>
      </c>
      <c r="AF5" s="5" t="s">
        <v>113</v>
      </c>
      <c r="AG5" s="5" t="s">
        <v>114</v>
      </c>
      <c r="AH5" s="5" t="s">
        <v>115</v>
      </c>
      <c r="AI5" s="5"/>
      <c r="AJ5" s="5"/>
      <c r="AK5" s="5" t="s">
        <v>116</v>
      </c>
      <c r="AL5" s="13">
        <f>DATE(2025,12,19)+TIME(14,58,33)</f>
        <v>46010.623993055553</v>
      </c>
    </row>
    <row r="6" spans="1:38" ht="30.95">
      <c r="A6" s="13">
        <f>DATE(2025,12,12)+TIME(11,36,53)</f>
        <v>46003.483946759261</v>
      </c>
      <c r="B6" s="5" t="s">
        <v>117</v>
      </c>
      <c r="C6" s="5" t="s">
        <v>118</v>
      </c>
      <c r="D6" s="5" t="s">
        <v>119</v>
      </c>
      <c r="E6" s="5" t="s">
        <v>49</v>
      </c>
      <c r="F6" s="5" t="s">
        <v>120</v>
      </c>
      <c r="G6" s="5" t="s">
        <v>53</v>
      </c>
      <c r="H6" s="5" t="s">
        <v>99</v>
      </c>
      <c r="I6" s="14">
        <f>DATE(2026,2,25)</f>
        <v>46078</v>
      </c>
      <c r="J6" s="14">
        <f>DATE(2026,3,1)</f>
        <v>46082</v>
      </c>
      <c r="K6" s="5"/>
      <c r="L6" s="5"/>
      <c r="M6" s="5" t="s">
        <v>100</v>
      </c>
      <c r="N6" s="5" t="s">
        <v>121</v>
      </c>
      <c r="O6" s="5"/>
      <c r="P6" s="5"/>
      <c r="Q6" s="5"/>
      <c r="R6" s="5" t="s">
        <v>122</v>
      </c>
      <c r="S6" s="5" t="s">
        <v>123</v>
      </c>
      <c r="T6" s="5" t="s">
        <v>124</v>
      </c>
      <c r="U6" s="5" t="s">
        <v>125</v>
      </c>
      <c r="V6" s="15" t="s">
        <v>126</v>
      </c>
      <c r="W6" s="5" t="s">
        <v>127</v>
      </c>
      <c r="X6" s="5" t="s">
        <v>127</v>
      </c>
      <c r="Y6" s="5" t="s">
        <v>128</v>
      </c>
      <c r="Z6" s="5" t="s">
        <v>129</v>
      </c>
      <c r="AA6" s="5" t="s">
        <v>130</v>
      </c>
      <c r="AB6" s="5" t="s">
        <v>131</v>
      </c>
      <c r="AC6" s="5" t="s">
        <v>132</v>
      </c>
      <c r="AD6" s="5" t="s">
        <v>133</v>
      </c>
      <c r="AE6" s="5" t="s">
        <v>134</v>
      </c>
      <c r="AF6" s="5" t="s">
        <v>135</v>
      </c>
      <c r="AG6" s="5" t="s">
        <v>136</v>
      </c>
      <c r="AH6" s="5" t="s">
        <v>115</v>
      </c>
      <c r="AI6" s="5"/>
      <c r="AJ6" s="5" t="s">
        <v>137</v>
      </c>
      <c r="AK6" s="5" t="s">
        <v>116</v>
      </c>
      <c r="AL6" s="13">
        <f>DATE(2025,12,12)+TIME(11,36,53)</f>
        <v>46003.483946759261</v>
      </c>
    </row>
    <row r="7" spans="1:38" ht="62.1">
      <c r="A7" s="10">
        <f>DATE(2026,1,13)+TIME(12,30,3)</f>
        <v>46035.520868055559</v>
      </c>
      <c r="B7" s="3" t="s">
        <v>138</v>
      </c>
      <c r="C7" s="3" t="s">
        <v>139</v>
      </c>
      <c r="D7" s="3" t="s">
        <v>140</v>
      </c>
      <c r="E7" s="3" t="s">
        <v>32</v>
      </c>
      <c r="F7" s="3" t="s">
        <v>141</v>
      </c>
      <c r="G7" s="3" t="s">
        <v>53</v>
      </c>
      <c r="H7" s="3" t="s">
        <v>99</v>
      </c>
      <c r="I7" s="11">
        <f>DATE(2026,2,26)</f>
        <v>46079</v>
      </c>
      <c r="J7" s="11">
        <f>DATE(2026,3,1)</f>
        <v>46082</v>
      </c>
      <c r="K7" s="3" t="s">
        <v>142</v>
      </c>
      <c r="L7" s="3"/>
      <c r="M7" s="3" t="s">
        <v>100</v>
      </c>
      <c r="N7" s="3" t="s">
        <v>143</v>
      </c>
      <c r="O7" s="3" t="s">
        <v>144</v>
      </c>
      <c r="P7" s="3" t="s">
        <v>145</v>
      </c>
      <c r="Q7" s="3" t="s">
        <v>146</v>
      </c>
      <c r="R7" s="3" t="s">
        <v>147</v>
      </c>
      <c r="S7" s="3" t="s">
        <v>148</v>
      </c>
      <c r="T7" s="3" t="s">
        <v>149</v>
      </c>
      <c r="U7" s="3" t="s">
        <v>150</v>
      </c>
      <c r="V7" s="12" t="s">
        <v>151</v>
      </c>
      <c r="W7" s="3" t="s">
        <v>152</v>
      </c>
      <c r="X7" s="3" t="s">
        <v>152</v>
      </c>
      <c r="Y7" s="3" t="s">
        <v>153</v>
      </c>
      <c r="Z7" s="3" t="s">
        <v>154</v>
      </c>
      <c r="AA7" s="3" t="s">
        <v>155</v>
      </c>
      <c r="AB7" s="3" t="s">
        <v>156</v>
      </c>
      <c r="AC7" s="3" t="s">
        <v>132</v>
      </c>
      <c r="AD7" s="3" t="s">
        <v>157</v>
      </c>
      <c r="AE7" s="3" t="s">
        <v>158</v>
      </c>
      <c r="AF7" s="3" t="s">
        <v>135</v>
      </c>
      <c r="AG7" s="3" t="s">
        <v>159</v>
      </c>
      <c r="AH7" s="3" t="s">
        <v>115</v>
      </c>
      <c r="AI7" s="3"/>
      <c r="AJ7" s="3"/>
      <c r="AK7" s="3" t="s">
        <v>116</v>
      </c>
      <c r="AL7" s="10">
        <f>DATE(2026,1,13)+TIME(12,30,3)</f>
        <v>46035.520868055559</v>
      </c>
    </row>
    <row r="8" spans="1:38" ht="30.95">
      <c r="A8" s="13">
        <f>DATE(2025,12,12)+TIME(7,34,58)</f>
        <v>46003.315949074073</v>
      </c>
      <c r="B8" s="5" t="s">
        <v>160</v>
      </c>
      <c r="C8" s="5" t="s">
        <v>161</v>
      </c>
      <c r="D8" s="5" t="s">
        <v>162</v>
      </c>
      <c r="E8" s="5" t="s">
        <v>43</v>
      </c>
      <c r="F8" s="5" t="s">
        <v>141</v>
      </c>
      <c r="G8" s="5" t="s">
        <v>53</v>
      </c>
      <c r="H8" s="5" t="s">
        <v>99</v>
      </c>
      <c r="I8" s="14">
        <f>DATE(2026,2,25)</f>
        <v>46078</v>
      </c>
      <c r="J8" s="14">
        <f>DATE(2026,3,1)</f>
        <v>46082</v>
      </c>
      <c r="K8" s="5"/>
      <c r="L8" s="5" t="s">
        <v>163</v>
      </c>
      <c r="M8" s="5" t="s">
        <v>100</v>
      </c>
      <c r="N8" s="5" t="s">
        <v>121</v>
      </c>
      <c r="O8" s="5"/>
      <c r="P8" s="5"/>
      <c r="Q8" s="5"/>
      <c r="R8" s="5" t="s">
        <v>164</v>
      </c>
      <c r="S8" s="5" t="s">
        <v>165</v>
      </c>
      <c r="T8" s="5" t="s">
        <v>166</v>
      </c>
      <c r="U8" s="5" t="s">
        <v>167</v>
      </c>
      <c r="V8" s="15" t="s">
        <v>168</v>
      </c>
      <c r="W8" s="5" t="s">
        <v>169</v>
      </c>
      <c r="X8" s="5" t="s">
        <v>170</v>
      </c>
      <c r="Y8" s="5" t="s">
        <v>171</v>
      </c>
      <c r="Z8" s="5" t="s">
        <v>171</v>
      </c>
      <c r="AA8" s="5" t="s">
        <v>172</v>
      </c>
      <c r="AB8" s="5" t="s">
        <v>173</v>
      </c>
      <c r="AC8" s="5" t="s">
        <v>174</v>
      </c>
      <c r="AD8" s="5" t="s">
        <v>175</v>
      </c>
      <c r="AE8" s="5" t="s">
        <v>158</v>
      </c>
      <c r="AF8" s="5" t="s">
        <v>176</v>
      </c>
      <c r="AG8" s="5" t="s">
        <v>177</v>
      </c>
      <c r="AH8" s="5" t="s">
        <v>115</v>
      </c>
      <c r="AI8" s="5" t="s">
        <v>178</v>
      </c>
      <c r="AJ8" s="5" t="s">
        <v>137</v>
      </c>
      <c r="AK8" s="5" t="s">
        <v>116</v>
      </c>
      <c r="AL8" s="13">
        <f>DATE(2025,12,12)+TIME(7,34,58)</f>
        <v>46003.315949074073</v>
      </c>
    </row>
    <row r="9" spans="1:38" ht="30.95">
      <c r="A9" s="10">
        <f>DATE(2026,2,23)+TIME(15,37,50)</f>
        <v>46076.651273148149</v>
      </c>
      <c r="B9" s="3" t="s">
        <v>179</v>
      </c>
      <c r="C9" s="3" t="s">
        <v>180</v>
      </c>
      <c r="D9" s="3" t="s">
        <v>181</v>
      </c>
      <c r="E9" s="3" t="s">
        <v>45</v>
      </c>
      <c r="F9" s="3" t="s">
        <v>120</v>
      </c>
      <c r="G9" s="3" t="s">
        <v>53</v>
      </c>
      <c r="H9" s="3" t="s">
        <v>99</v>
      </c>
      <c r="I9" s="11">
        <f>DATE(2026,2,26)</f>
        <v>46079</v>
      </c>
      <c r="J9" s="11">
        <f>DATE(2026,3,1)</f>
        <v>46082</v>
      </c>
      <c r="K9" s="3" t="s">
        <v>182</v>
      </c>
      <c r="L9" s="3"/>
      <c r="M9" s="3"/>
      <c r="N9" s="3" t="s">
        <v>121</v>
      </c>
      <c r="O9" s="3"/>
      <c r="P9" s="3"/>
      <c r="Q9" s="3"/>
      <c r="R9" s="3"/>
      <c r="S9" s="3" t="s">
        <v>183</v>
      </c>
      <c r="T9" s="3" t="s">
        <v>184</v>
      </c>
      <c r="U9" s="3" t="s">
        <v>185</v>
      </c>
      <c r="V9" s="12" t="s">
        <v>186</v>
      </c>
      <c r="W9" s="3" t="s">
        <v>187</v>
      </c>
      <c r="X9" s="3" t="s">
        <v>187</v>
      </c>
      <c r="Y9" s="3" t="s">
        <v>188</v>
      </c>
      <c r="Z9" s="3" t="s">
        <v>189</v>
      </c>
      <c r="AA9" s="3" t="s">
        <v>190</v>
      </c>
      <c r="AB9" s="3" t="s">
        <v>191</v>
      </c>
      <c r="AC9" s="3" t="s">
        <v>174</v>
      </c>
      <c r="AD9" s="3" t="s">
        <v>157</v>
      </c>
      <c r="AE9" s="3" t="s">
        <v>134</v>
      </c>
      <c r="AF9" s="3" t="s">
        <v>135</v>
      </c>
      <c r="AG9" s="3" t="s">
        <v>136</v>
      </c>
      <c r="AH9" s="3" t="s">
        <v>115</v>
      </c>
      <c r="AI9" s="3"/>
      <c r="AJ9" s="3" t="s">
        <v>137</v>
      </c>
      <c r="AK9" s="3" t="s">
        <v>192</v>
      </c>
      <c r="AL9" s="10">
        <f>DATE(2026,2,23)+TIME(15,37,50)</f>
        <v>46076.651273148149</v>
      </c>
    </row>
    <row r="10" spans="1:38" ht="30.95">
      <c r="A10" s="10">
        <f>DATE(2025,12,12)+TIME(0,20,49)</f>
        <v>46003.014456018522</v>
      </c>
      <c r="B10" s="3" t="s">
        <v>193</v>
      </c>
      <c r="C10" s="3" t="s">
        <v>194</v>
      </c>
      <c r="D10" s="3" t="s">
        <v>195</v>
      </c>
      <c r="E10" s="3" t="s">
        <v>31</v>
      </c>
      <c r="F10" s="3" t="s">
        <v>141</v>
      </c>
      <c r="G10" s="3" t="s">
        <v>53</v>
      </c>
      <c r="H10" s="3" t="s">
        <v>99</v>
      </c>
      <c r="I10" s="11">
        <f>DATE(2026,2,25)</f>
        <v>46078</v>
      </c>
      <c r="J10" s="11">
        <f>DATE(2026,3,1)</f>
        <v>46082</v>
      </c>
      <c r="K10" s="3"/>
      <c r="L10" s="3"/>
      <c r="M10" s="3" t="s">
        <v>100</v>
      </c>
      <c r="N10" s="3" t="s">
        <v>121</v>
      </c>
      <c r="O10" s="3"/>
      <c r="P10" s="3"/>
      <c r="Q10" s="3"/>
      <c r="R10" s="3"/>
      <c r="S10" s="3" t="s">
        <v>196</v>
      </c>
      <c r="T10" s="3" t="s">
        <v>197</v>
      </c>
      <c r="U10" s="3" t="s">
        <v>198</v>
      </c>
      <c r="V10" s="12" t="s">
        <v>199</v>
      </c>
      <c r="W10" s="3" t="s">
        <v>200</v>
      </c>
      <c r="X10" s="3" t="s">
        <v>200</v>
      </c>
      <c r="Y10" s="3" t="s">
        <v>201</v>
      </c>
      <c r="Z10" s="3" t="s">
        <v>202</v>
      </c>
      <c r="AA10" s="3" t="s">
        <v>203</v>
      </c>
      <c r="AB10" s="3" t="s">
        <v>204</v>
      </c>
      <c r="AC10" s="3" t="s">
        <v>205</v>
      </c>
      <c r="AD10" s="3" t="s">
        <v>175</v>
      </c>
      <c r="AE10" s="3" t="s">
        <v>158</v>
      </c>
      <c r="AF10" s="3" t="s">
        <v>135</v>
      </c>
      <c r="AG10" s="3" t="s">
        <v>136</v>
      </c>
      <c r="AH10" s="3" t="s">
        <v>115</v>
      </c>
      <c r="AI10" s="3"/>
      <c r="AJ10" s="3"/>
      <c r="AK10" s="3" t="s">
        <v>116</v>
      </c>
      <c r="AL10" s="10">
        <f>DATE(2025,12,12)+TIME(0,20,49)</f>
        <v>46003.014456018522</v>
      </c>
    </row>
    <row r="11" spans="1:38" ht="30.95">
      <c r="A11" s="10">
        <f>DATE(2026,1,30)+TIME(15,17,21)</f>
        <v>46052.637048611112</v>
      </c>
      <c r="B11" s="3" t="s">
        <v>206</v>
      </c>
      <c r="C11" s="3" t="s">
        <v>207</v>
      </c>
      <c r="D11" s="3" t="s">
        <v>208</v>
      </c>
      <c r="E11" s="3" t="s">
        <v>36</v>
      </c>
      <c r="F11" s="3" t="s">
        <v>120</v>
      </c>
      <c r="G11" s="3" t="s">
        <v>54</v>
      </c>
      <c r="H11" s="3" t="s">
        <v>99</v>
      </c>
      <c r="I11" s="11">
        <f>DATE(2026,2,26)</f>
        <v>46079</v>
      </c>
      <c r="J11" s="11">
        <f>DATE(2026,3,1)</f>
        <v>46082</v>
      </c>
      <c r="K11" s="3"/>
      <c r="L11" s="3"/>
      <c r="M11" s="3" t="s">
        <v>100</v>
      </c>
      <c r="N11" s="3"/>
      <c r="O11" s="3"/>
      <c r="P11" s="3"/>
      <c r="Q11" s="3"/>
      <c r="R11" s="3"/>
      <c r="S11" s="3" t="s">
        <v>209</v>
      </c>
      <c r="T11" s="3" t="s">
        <v>210</v>
      </c>
      <c r="U11" s="3" t="s">
        <v>211</v>
      </c>
      <c r="V11" s="12" t="s">
        <v>212</v>
      </c>
      <c r="W11" s="3" t="s">
        <v>213</v>
      </c>
      <c r="X11" s="3" t="s">
        <v>213</v>
      </c>
      <c r="Y11" s="3" t="s">
        <v>214</v>
      </c>
      <c r="Z11" s="3" t="s">
        <v>215</v>
      </c>
      <c r="AA11" s="3" t="s">
        <v>216</v>
      </c>
      <c r="AB11" s="3" t="s">
        <v>217</v>
      </c>
      <c r="AC11" s="3" t="s">
        <v>132</v>
      </c>
      <c r="AD11" s="3" t="s">
        <v>157</v>
      </c>
      <c r="AE11" s="3" t="s">
        <v>134</v>
      </c>
      <c r="AF11" s="3" t="s">
        <v>176</v>
      </c>
      <c r="AG11" s="3" t="s">
        <v>218</v>
      </c>
      <c r="AH11" s="3" t="s">
        <v>115</v>
      </c>
      <c r="AI11" s="3"/>
      <c r="AJ11" s="3"/>
      <c r="AK11" s="3" t="s">
        <v>116</v>
      </c>
      <c r="AL11" s="10">
        <f>DATE(2026,1,30)+TIME(15,17,21)</f>
        <v>46052.637048611112</v>
      </c>
    </row>
    <row r="12" spans="1:38" ht="77.45">
      <c r="A12" s="13">
        <f>DATE(2026,1,19)+TIME(14,21,25)</f>
        <v>46041.59820601852</v>
      </c>
      <c r="B12" s="5" t="s">
        <v>219</v>
      </c>
      <c r="C12" s="5" t="s">
        <v>220</v>
      </c>
      <c r="D12" s="5" t="s">
        <v>221</v>
      </c>
      <c r="E12" s="5" t="s">
        <v>33</v>
      </c>
      <c r="F12" s="5" t="s">
        <v>120</v>
      </c>
      <c r="G12" s="5" t="s">
        <v>55</v>
      </c>
      <c r="H12" s="5" t="s">
        <v>99</v>
      </c>
      <c r="I12" s="14">
        <f>DATE(2026,2,26)</f>
        <v>46079</v>
      </c>
      <c r="J12" s="14">
        <f>DATE(2026,3,1)</f>
        <v>46082</v>
      </c>
      <c r="K12" s="5" t="s">
        <v>222</v>
      </c>
      <c r="L12" s="5" t="s">
        <v>223</v>
      </c>
      <c r="M12" s="5" t="s">
        <v>224</v>
      </c>
      <c r="N12" s="5"/>
      <c r="O12" s="5"/>
      <c r="P12" s="5"/>
      <c r="Q12" s="5"/>
      <c r="R12" s="5"/>
      <c r="S12" s="5" t="s">
        <v>225</v>
      </c>
      <c r="T12" s="5" t="s">
        <v>226</v>
      </c>
      <c r="U12" s="5" t="s">
        <v>227</v>
      </c>
      <c r="V12" s="15" t="s">
        <v>228</v>
      </c>
      <c r="W12" s="5" t="s">
        <v>229</v>
      </c>
      <c r="X12" s="5" t="s">
        <v>230</v>
      </c>
      <c r="Y12" s="5" t="s">
        <v>231</v>
      </c>
      <c r="Z12" s="5" t="s">
        <v>232</v>
      </c>
      <c r="AA12" s="5" t="s">
        <v>233</v>
      </c>
      <c r="AB12" s="5" t="s">
        <v>234</v>
      </c>
      <c r="AC12" s="5" t="s">
        <v>132</v>
      </c>
      <c r="AD12" s="5" t="s">
        <v>235</v>
      </c>
      <c r="AE12" s="5" t="s">
        <v>134</v>
      </c>
      <c r="AF12" s="5" t="s">
        <v>135</v>
      </c>
      <c r="AG12" s="5" t="s">
        <v>136</v>
      </c>
      <c r="AH12" s="5" t="s">
        <v>115</v>
      </c>
      <c r="AI12" s="5"/>
      <c r="AJ12" s="5"/>
      <c r="AK12" s="5" t="s">
        <v>116</v>
      </c>
      <c r="AL12" s="13">
        <f>DATE(2026,1,19)+TIME(14,21,25)</f>
        <v>46041.59820601852</v>
      </c>
    </row>
    <row r="13" spans="1:38" ht="30.95">
      <c r="A13" s="10">
        <f>DATE(2026,1,9)+TIME(21,15,24)</f>
        <v>46031.885694444441</v>
      </c>
      <c r="B13" s="3" t="s">
        <v>236</v>
      </c>
      <c r="C13" s="3" t="s">
        <v>237</v>
      </c>
      <c r="D13" s="3" t="s">
        <v>238</v>
      </c>
      <c r="E13" s="3" t="s">
        <v>48</v>
      </c>
      <c r="F13" s="3" t="s">
        <v>141</v>
      </c>
      <c r="G13" s="3" t="s">
        <v>55</v>
      </c>
      <c r="H13" s="3" t="s">
        <v>99</v>
      </c>
      <c r="I13" s="11">
        <f>DATE(2026,2,26)</f>
        <v>46079</v>
      </c>
      <c r="J13" s="11">
        <f>DATE(2026,3,1)</f>
        <v>46082</v>
      </c>
      <c r="K13" s="3"/>
      <c r="L13" s="3"/>
      <c r="M13" s="3" t="s">
        <v>100</v>
      </c>
      <c r="N13" s="3"/>
      <c r="O13" s="3"/>
      <c r="P13" s="3"/>
      <c r="Q13" s="3"/>
      <c r="R13" s="3"/>
      <c r="S13" s="3" t="s">
        <v>239</v>
      </c>
      <c r="T13" s="3" t="s">
        <v>240</v>
      </c>
      <c r="U13" s="3" t="s">
        <v>241</v>
      </c>
      <c r="V13" s="12" t="s">
        <v>242</v>
      </c>
      <c r="W13" s="3" t="s">
        <v>243</v>
      </c>
      <c r="X13" s="3" t="s">
        <v>243</v>
      </c>
      <c r="Y13" s="3" t="s">
        <v>244</v>
      </c>
      <c r="Z13" s="3" t="s">
        <v>245</v>
      </c>
      <c r="AA13" s="3" t="s">
        <v>246</v>
      </c>
      <c r="AB13" s="3" t="s">
        <v>247</v>
      </c>
      <c r="AC13" s="3" t="s">
        <v>132</v>
      </c>
      <c r="AD13" s="3" t="s">
        <v>248</v>
      </c>
      <c r="AE13" s="3" t="s">
        <v>158</v>
      </c>
      <c r="AF13" s="3" t="s">
        <v>135</v>
      </c>
      <c r="AG13" s="3" t="s">
        <v>136</v>
      </c>
      <c r="AH13" s="3" t="s">
        <v>115</v>
      </c>
      <c r="AI13" s="3"/>
      <c r="AJ13" s="3"/>
      <c r="AK13" s="3" t="s">
        <v>116</v>
      </c>
      <c r="AL13" s="10">
        <f>DATE(2026,1,9)+TIME(21,15,24)</f>
        <v>46031.885694444441</v>
      </c>
    </row>
    <row r="14" spans="1:38" ht="30.95">
      <c r="A14" s="13">
        <f>DATE(2025,12,17)+TIME(19,16,43)</f>
        <v>46008.80327546296</v>
      </c>
      <c r="B14" s="5" t="s">
        <v>249</v>
      </c>
      <c r="C14" s="5" t="s">
        <v>250</v>
      </c>
      <c r="D14" s="5" t="s">
        <v>251</v>
      </c>
      <c r="E14" s="5" t="s">
        <v>49</v>
      </c>
      <c r="F14" s="5" t="s">
        <v>141</v>
      </c>
      <c r="G14" s="5" t="s">
        <v>55</v>
      </c>
      <c r="H14" s="5" t="s">
        <v>99</v>
      </c>
      <c r="I14" s="14">
        <f>DATE(2026,2,26)</f>
        <v>46079</v>
      </c>
      <c r="J14" s="14">
        <f>DATE(2026,3,1)</f>
        <v>46082</v>
      </c>
      <c r="K14" s="5"/>
      <c r="L14" s="5"/>
      <c r="M14" s="5" t="s">
        <v>100</v>
      </c>
      <c r="N14" s="5"/>
      <c r="O14" s="5"/>
      <c r="P14" s="5"/>
      <c r="Q14" s="5"/>
      <c r="R14" s="5"/>
      <c r="S14" s="5" t="s">
        <v>252</v>
      </c>
      <c r="T14" s="5" t="s">
        <v>253</v>
      </c>
      <c r="U14" s="5" t="s">
        <v>254</v>
      </c>
      <c r="V14" s="15" t="s">
        <v>255</v>
      </c>
      <c r="W14" s="5" t="s">
        <v>256</v>
      </c>
      <c r="X14" s="5" t="s">
        <v>256</v>
      </c>
      <c r="Y14" s="5" t="s">
        <v>257</v>
      </c>
      <c r="Z14" s="5" t="s">
        <v>129</v>
      </c>
      <c r="AA14" s="5" t="s">
        <v>130</v>
      </c>
      <c r="AB14" s="5" t="s">
        <v>258</v>
      </c>
      <c r="AC14" s="5" t="s">
        <v>110</v>
      </c>
      <c r="AD14" s="5" t="s">
        <v>175</v>
      </c>
      <c r="AE14" s="5" t="s">
        <v>158</v>
      </c>
      <c r="AF14" s="5" t="s">
        <v>135</v>
      </c>
      <c r="AG14" s="5" t="s">
        <v>177</v>
      </c>
      <c r="AH14" s="5" t="s">
        <v>115</v>
      </c>
      <c r="AI14" s="5"/>
      <c r="AJ14" s="5"/>
      <c r="AK14" s="5" t="s">
        <v>116</v>
      </c>
      <c r="AL14" s="13">
        <f>DATE(2025,12,17)+TIME(19,16,43)</f>
        <v>46008.80327546296</v>
      </c>
    </row>
    <row r="15" spans="1:38" ht="30.95">
      <c r="A15" s="10">
        <f>DATE(2025,12,15)+TIME(14,24,52)</f>
        <v>46006.600601851853</v>
      </c>
      <c r="B15" s="3" t="s">
        <v>259</v>
      </c>
      <c r="C15" s="3" t="s">
        <v>260</v>
      </c>
      <c r="D15" s="3" t="s">
        <v>261</v>
      </c>
      <c r="E15" s="3" t="s">
        <v>38</v>
      </c>
      <c r="F15" s="3" t="s">
        <v>141</v>
      </c>
      <c r="G15" s="3" t="s">
        <v>55</v>
      </c>
      <c r="H15" s="3" t="s">
        <v>99</v>
      </c>
      <c r="I15" s="11">
        <f>DATE(2026,2,26)</f>
        <v>46079</v>
      </c>
      <c r="J15" s="11">
        <f>DATE(2026,3,1)</f>
        <v>46082</v>
      </c>
      <c r="K15" s="3"/>
      <c r="L15" s="3"/>
      <c r="M15" s="3" t="s">
        <v>100</v>
      </c>
      <c r="N15" s="3"/>
      <c r="O15" s="3"/>
      <c r="P15" s="3"/>
      <c r="Q15" s="3"/>
      <c r="R15" s="3"/>
      <c r="S15" s="3" t="s">
        <v>262</v>
      </c>
      <c r="T15" s="3" t="s">
        <v>263</v>
      </c>
      <c r="U15" s="3" t="s">
        <v>264</v>
      </c>
      <c r="V15" s="12" t="s">
        <v>265</v>
      </c>
      <c r="W15" s="3" t="s">
        <v>266</v>
      </c>
      <c r="X15" s="3" t="s">
        <v>266</v>
      </c>
      <c r="Y15" s="3" t="s">
        <v>267</v>
      </c>
      <c r="Z15" s="3" t="s">
        <v>268</v>
      </c>
      <c r="AA15" s="3" t="s">
        <v>269</v>
      </c>
      <c r="AB15" s="3" t="s">
        <v>270</v>
      </c>
      <c r="AC15" s="3" t="s">
        <v>132</v>
      </c>
      <c r="AD15" s="3" t="s">
        <v>175</v>
      </c>
      <c r="AE15" s="3" t="s">
        <v>158</v>
      </c>
      <c r="AF15" s="3" t="s">
        <v>176</v>
      </c>
      <c r="AG15" s="3" t="s">
        <v>177</v>
      </c>
      <c r="AH15" s="3" t="s">
        <v>115</v>
      </c>
      <c r="AI15" s="3"/>
      <c r="AJ15" s="3" t="s">
        <v>137</v>
      </c>
      <c r="AK15" s="3" t="s">
        <v>116</v>
      </c>
      <c r="AL15" s="10">
        <f>DATE(2025,12,15)+TIME(14,24,52)</f>
        <v>46006.600601851853</v>
      </c>
    </row>
    <row r="16" spans="1:38" ht="30.95">
      <c r="A16" s="13">
        <f>DATE(2026,1,4)+TIME(22,19,52)</f>
        <v>46026.930462962962</v>
      </c>
      <c r="B16" s="5" t="s">
        <v>271</v>
      </c>
      <c r="C16" s="5" t="s">
        <v>272</v>
      </c>
      <c r="D16" s="5" t="s">
        <v>273</v>
      </c>
      <c r="E16" s="5" t="s">
        <v>47</v>
      </c>
      <c r="F16" s="5" t="s">
        <v>120</v>
      </c>
      <c r="G16" s="5" t="s">
        <v>55</v>
      </c>
      <c r="H16" s="5" t="s">
        <v>99</v>
      </c>
      <c r="I16" s="14">
        <f>DATE(2026,2,26)</f>
        <v>46079</v>
      </c>
      <c r="J16" s="14">
        <f>DATE(2026,3,1)</f>
        <v>46082</v>
      </c>
      <c r="K16" s="5"/>
      <c r="L16" s="5"/>
      <c r="M16" s="5"/>
      <c r="N16" s="5"/>
      <c r="O16" s="5"/>
      <c r="P16" s="5"/>
      <c r="Q16" s="5"/>
      <c r="R16" s="5"/>
      <c r="S16" s="5" t="s">
        <v>274</v>
      </c>
      <c r="T16" s="5" t="s">
        <v>275</v>
      </c>
      <c r="U16" s="5" t="s">
        <v>276</v>
      </c>
      <c r="V16" s="15" t="s">
        <v>277</v>
      </c>
      <c r="W16" s="5" t="s">
        <v>278</v>
      </c>
      <c r="X16" s="5" t="s">
        <v>279</v>
      </c>
      <c r="Y16" s="5" t="s">
        <v>280</v>
      </c>
      <c r="Z16" s="5" t="s">
        <v>281</v>
      </c>
      <c r="AA16" s="5" t="s">
        <v>282</v>
      </c>
      <c r="AB16" s="5" t="s">
        <v>283</v>
      </c>
      <c r="AC16" s="5" t="s">
        <v>132</v>
      </c>
      <c r="AD16" s="5" t="s">
        <v>248</v>
      </c>
      <c r="AE16" s="5" t="s">
        <v>134</v>
      </c>
      <c r="AF16" s="5" t="s">
        <v>135</v>
      </c>
      <c r="AG16" s="5" t="s">
        <v>136</v>
      </c>
      <c r="AH16" s="5" t="s">
        <v>115</v>
      </c>
      <c r="AI16" s="5"/>
      <c r="AJ16" s="5" t="s">
        <v>137</v>
      </c>
      <c r="AK16" s="5" t="s">
        <v>116</v>
      </c>
      <c r="AL16" s="13">
        <f>DATE(2026,1,4)+TIME(22,19,52)</f>
        <v>46026.930462962962</v>
      </c>
    </row>
    <row r="17" spans="1:38" ht="30.95">
      <c r="A17" s="10">
        <f>DATE(2025,12,15)+TIME(14,8,58)</f>
        <v>46006.589560185188</v>
      </c>
      <c r="B17" s="3" t="s">
        <v>284</v>
      </c>
      <c r="C17" s="3" t="s">
        <v>285</v>
      </c>
      <c r="D17" s="3" t="s">
        <v>286</v>
      </c>
      <c r="E17" s="3" t="s">
        <v>43</v>
      </c>
      <c r="F17" s="3" t="s">
        <v>141</v>
      </c>
      <c r="G17" s="3" t="s">
        <v>55</v>
      </c>
      <c r="H17" s="3" t="s">
        <v>99</v>
      </c>
      <c r="I17" s="11">
        <f>DATE(2026,2,26)</f>
        <v>46079</v>
      </c>
      <c r="J17" s="11">
        <f>DATE(2026,3,1)</f>
        <v>46082</v>
      </c>
      <c r="K17" s="3" t="s">
        <v>287</v>
      </c>
      <c r="L17" s="3" t="s">
        <v>288</v>
      </c>
      <c r="M17" s="3" t="s">
        <v>100</v>
      </c>
      <c r="N17" s="3"/>
      <c r="O17" s="3"/>
      <c r="P17" s="3"/>
      <c r="Q17" s="3"/>
      <c r="R17" s="3"/>
      <c r="S17" s="3" t="s">
        <v>289</v>
      </c>
      <c r="T17" s="3" t="s">
        <v>290</v>
      </c>
      <c r="U17" s="3" t="s">
        <v>291</v>
      </c>
      <c r="V17" s="12" t="s">
        <v>292</v>
      </c>
      <c r="W17" s="3" t="s">
        <v>293</v>
      </c>
      <c r="X17" s="3" t="s">
        <v>293</v>
      </c>
      <c r="Y17" s="3" t="s">
        <v>294</v>
      </c>
      <c r="Z17" s="3" t="s">
        <v>107</v>
      </c>
      <c r="AA17" s="3" t="s">
        <v>108</v>
      </c>
      <c r="AB17" s="3" t="s">
        <v>295</v>
      </c>
      <c r="AC17" s="3" t="s">
        <v>132</v>
      </c>
      <c r="AD17" s="3" t="s">
        <v>175</v>
      </c>
      <c r="AE17" s="3" t="s">
        <v>158</v>
      </c>
      <c r="AF17" s="3" t="s">
        <v>176</v>
      </c>
      <c r="AG17" s="3" t="s">
        <v>177</v>
      </c>
      <c r="AH17" s="3" t="s">
        <v>115</v>
      </c>
      <c r="AI17" s="3"/>
      <c r="AJ17" s="3" t="s">
        <v>137</v>
      </c>
      <c r="AK17" s="3" t="s">
        <v>116</v>
      </c>
      <c r="AL17" s="10">
        <f>DATE(2025,12,15)+TIME(14,8,58)</f>
        <v>46006.589560185188</v>
      </c>
    </row>
    <row r="18" spans="1:38" ht="30.95">
      <c r="A18" s="13">
        <f>DATE(2025,12,15)+TIME(23,32,48)</f>
        <v>46006.981111111112</v>
      </c>
      <c r="B18" s="5" t="s">
        <v>296</v>
      </c>
      <c r="C18" s="5" t="s">
        <v>297</v>
      </c>
      <c r="D18" s="5" t="s">
        <v>298</v>
      </c>
      <c r="E18" s="5" t="s">
        <v>35</v>
      </c>
      <c r="F18" s="5" t="s">
        <v>141</v>
      </c>
      <c r="G18" s="5" t="s">
        <v>55</v>
      </c>
      <c r="H18" s="5" t="s">
        <v>99</v>
      </c>
      <c r="I18" s="14">
        <f>DATE(2026,2,26)</f>
        <v>46079</v>
      </c>
      <c r="J18" s="14">
        <f>DATE(2026,3,2)</f>
        <v>46083</v>
      </c>
      <c r="K18" s="5"/>
      <c r="L18" s="5"/>
      <c r="M18" s="5" t="s">
        <v>100</v>
      </c>
      <c r="N18" s="5"/>
      <c r="O18" s="5"/>
      <c r="P18" s="5"/>
      <c r="Q18" s="5"/>
      <c r="R18" s="5"/>
      <c r="S18" s="5" t="s">
        <v>299</v>
      </c>
      <c r="T18" s="5" t="s">
        <v>300</v>
      </c>
      <c r="U18" s="5" t="s">
        <v>301</v>
      </c>
      <c r="V18" s="15" t="s">
        <v>302</v>
      </c>
      <c r="W18" s="5" t="s">
        <v>303</v>
      </c>
      <c r="X18" s="5" t="s">
        <v>303</v>
      </c>
      <c r="Y18" s="5" t="s">
        <v>304</v>
      </c>
      <c r="Z18" s="5" t="s">
        <v>305</v>
      </c>
      <c r="AA18" s="5" t="s">
        <v>306</v>
      </c>
      <c r="AB18" s="5" t="s">
        <v>307</v>
      </c>
      <c r="AC18" s="5" t="s">
        <v>308</v>
      </c>
      <c r="AD18" s="5" t="s">
        <v>175</v>
      </c>
      <c r="AE18" s="5" t="s">
        <v>158</v>
      </c>
      <c r="AF18" s="5" t="s">
        <v>135</v>
      </c>
      <c r="AG18" s="5" t="s">
        <v>136</v>
      </c>
      <c r="AH18" s="5" t="s">
        <v>115</v>
      </c>
      <c r="AI18" s="5"/>
      <c r="AJ18" s="5" t="s">
        <v>137</v>
      </c>
      <c r="AK18" s="5" t="s">
        <v>116</v>
      </c>
      <c r="AL18" s="13">
        <f>DATE(2025,12,15)+TIME(23,32,48)</f>
        <v>46006.981111111112</v>
      </c>
    </row>
    <row r="19" spans="1:38" ht="30.95">
      <c r="A19" s="10">
        <f>DATE(2025,12,19)+TIME(14,39,30)</f>
        <v>46010.610763888886</v>
      </c>
      <c r="B19" s="3" t="s">
        <v>309</v>
      </c>
      <c r="C19" s="3" t="s">
        <v>310</v>
      </c>
      <c r="D19" s="3" t="s">
        <v>311</v>
      </c>
      <c r="E19" s="3" t="s">
        <v>46</v>
      </c>
      <c r="F19" s="3" t="s">
        <v>120</v>
      </c>
      <c r="G19" s="3" t="s">
        <v>55</v>
      </c>
      <c r="H19" s="3" t="s">
        <v>99</v>
      </c>
      <c r="I19" s="11">
        <f>DATE(2026,2,26)</f>
        <v>46079</v>
      </c>
      <c r="J19" s="11">
        <f>DATE(2026,3,1)</f>
        <v>46082</v>
      </c>
      <c r="K19" s="3" t="s">
        <v>312</v>
      </c>
      <c r="L19" s="3"/>
      <c r="M19" s="3" t="s">
        <v>100</v>
      </c>
      <c r="N19" s="3"/>
      <c r="O19" s="3"/>
      <c r="P19" s="3"/>
      <c r="Q19" s="3"/>
      <c r="R19" s="3" t="s">
        <v>313</v>
      </c>
      <c r="S19" s="3" t="s">
        <v>314</v>
      </c>
      <c r="T19" s="3" t="s">
        <v>315</v>
      </c>
      <c r="U19" s="3" t="s">
        <v>316</v>
      </c>
      <c r="V19" s="12" t="s">
        <v>317</v>
      </c>
      <c r="W19" s="3" t="s">
        <v>318</v>
      </c>
      <c r="X19" s="3" t="s">
        <v>319</v>
      </c>
      <c r="Y19" s="3" t="s">
        <v>320</v>
      </c>
      <c r="Z19" s="3" t="s">
        <v>321</v>
      </c>
      <c r="AA19" s="3" t="s">
        <v>322</v>
      </c>
      <c r="AB19" s="3" t="s">
        <v>323</v>
      </c>
      <c r="AC19" s="3" t="s">
        <v>174</v>
      </c>
      <c r="AD19" s="3" t="s">
        <v>157</v>
      </c>
      <c r="AE19" s="3" t="s">
        <v>134</v>
      </c>
      <c r="AF19" s="3" t="s">
        <v>176</v>
      </c>
      <c r="AG19" s="3" t="s">
        <v>177</v>
      </c>
      <c r="AH19" s="3" t="s">
        <v>115</v>
      </c>
      <c r="AI19" s="3" t="s">
        <v>178</v>
      </c>
      <c r="AJ19" s="3" t="s">
        <v>137</v>
      </c>
      <c r="AK19" s="3" t="s">
        <v>116</v>
      </c>
      <c r="AL19" s="10">
        <f>DATE(2025,12,19)+TIME(14,39,30)</f>
        <v>46010.610763888886</v>
      </c>
    </row>
    <row r="20" spans="1:38" ht="30.95">
      <c r="A20" s="10">
        <f>DATE(2026,2,2)+TIME(18,26,56)</f>
        <v>46055.768703703703</v>
      </c>
      <c r="B20" s="3" t="s">
        <v>324</v>
      </c>
      <c r="C20" s="3" t="s">
        <v>325</v>
      </c>
      <c r="D20" s="3" t="s">
        <v>326</v>
      </c>
      <c r="E20" s="3" t="s">
        <v>46</v>
      </c>
      <c r="F20" s="3" t="s">
        <v>141</v>
      </c>
      <c r="G20" s="3" t="s">
        <v>55</v>
      </c>
      <c r="H20" s="3" t="s">
        <v>99</v>
      </c>
      <c r="I20" s="11">
        <f>DATE(2026,2,26)</f>
        <v>46079</v>
      </c>
      <c r="J20" s="11">
        <f>DATE(2026,3,1)</f>
        <v>46082</v>
      </c>
      <c r="K20" s="3"/>
      <c r="L20" s="3" t="s">
        <v>327</v>
      </c>
      <c r="M20" s="3" t="s">
        <v>100</v>
      </c>
      <c r="N20" s="3"/>
      <c r="O20" s="3"/>
      <c r="P20" s="3"/>
      <c r="Q20" s="3"/>
      <c r="R20" s="3" t="s">
        <v>328</v>
      </c>
      <c r="S20" s="3" t="s">
        <v>329</v>
      </c>
      <c r="T20" s="3" t="s">
        <v>330</v>
      </c>
      <c r="U20" s="3" t="s">
        <v>331</v>
      </c>
      <c r="V20" s="12" t="s">
        <v>332</v>
      </c>
      <c r="W20" s="3" t="s">
        <v>333</v>
      </c>
      <c r="X20" s="3" t="s">
        <v>334</v>
      </c>
      <c r="Y20" s="3" t="s">
        <v>335</v>
      </c>
      <c r="Z20" s="3" t="s">
        <v>321</v>
      </c>
      <c r="AA20" s="3" t="s">
        <v>322</v>
      </c>
      <c r="AB20" s="3" t="s">
        <v>336</v>
      </c>
      <c r="AC20" s="3" t="s">
        <v>132</v>
      </c>
      <c r="AD20" s="3" t="s">
        <v>175</v>
      </c>
      <c r="AE20" s="3" t="s">
        <v>158</v>
      </c>
      <c r="AF20" s="3" t="s">
        <v>176</v>
      </c>
      <c r="AG20" s="3" t="s">
        <v>177</v>
      </c>
      <c r="AH20" s="3" t="s">
        <v>115</v>
      </c>
      <c r="AI20" s="3"/>
      <c r="AJ20" s="3" t="s">
        <v>137</v>
      </c>
      <c r="AK20" s="3" t="s">
        <v>116</v>
      </c>
      <c r="AL20" s="10">
        <f>DATE(2026,2,2)+TIME(18,26,56)</f>
        <v>46055.768703703703</v>
      </c>
    </row>
    <row r="21" spans="1:38" ht="46.5">
      <c r="A21" s="13">
        <f>DATE(2025,12,15)+TIME(13,53,6)</f>
        <v>46006.578541666669</v>
      </c>
      <c r="B21" s="5" t="s">
        <v>337</v>
      </c>
      <c r="C21" s="5" t="s">
        <v>338</v>
      </c>
      <c r="D21" s="5" t="s">
        <v>339</v>
      </c>
      <c r="E21" s="5" t="s">
        <v>32</v>
      </c>
      <c r="F21" s="5" t="s">
        <v>141</v>
      </c>
      <c r="G21" s="5" t="s">
        <v>55</v>
      </c>
      <c r="H21" s="5" t="s">
        <v>99</v>
      </c>
      <c r="I21" s="14">
        <f>DATE(2026,2,26)</f>
        <v>46079</v>
      </c>
      <c r="J21" s="14">
        <f>DATE(2026,3,1)</f>
        <v>46082</v>
      </c>
      <c r="K21" s="5"/>
      <c r="L21" s="5" t="s">
        <v>100</v>
      </c>
      <c r="M21" s="5" t="s">
        <v>100</v>
      </c>
      <c r="N21" s="5"/>
      <c r="O21" s="5"/>
      <c r="P21" s="5"/>
      <c r="Q21" s="5"/>
      <c r="R21" s="5"/>
      <c r="S21" s="5" t="s">
        <v>340</v>
      </c>
      <c r="T21" s="5" t="s">
        <v>341</v>
      </c>
      <c r="U21" s="5" t="s">
        <v>342</v>
      </c>
      <c r="V21" s="15" t="s">
        <v>343</v>
      </c>
      <c r="W21" s="5" t="s">
        <v>344</v>
      </c>
      <c r="X21" s="5" t="s">
        <v>345</v>
      </c>
      <c r="Y21" s="5" t="s">
        <v>346</v>
      </c>
      <c r="Z21" s="5" t="s">
        <v>154</v>
      </c>
      <c r="AA21" s="5" t="s">
        <v>155</v>
      </c>
      <c r="AB21" s="5" t="s">
        <v>347</v>
      </c>
      <c r="AC21" s="5" t="s">
        <v>174</v>
      </c>
      <c r="AD21" s="5" t="s">
        <v>175</v>
      </c>
      <c r="AE21" s="5" t="s">
        <v>158</v>
      </c>
      <c r="AF21" s="5" t="s">
        <v>135</v>
      </c>
      <c r="AG21" s="5" t="s">
        <v>136</v>
      </c>
      <c r="AH21" s="5" t="s">
        <v>115</v>
      </c>
      <c r="AI21" s="5"/>
      <c r="AJ21" s="5" t="s">
        <v>137</v>
      </c>
      <c r="AK21" s="5" t="s">
        <v>116</v>
      </c>
      <c r="AL21" s="13">
        <f>DATE(2025,12,15)+TIME(13,53,6)</f>
        <v>46006.578541666669</v>
      </c>
    </row>
    <row r="22" spans="1:38" ht="30.95">
      <c r="A22" s="10">
        <f>DATE(2025,12,17)+TIME(13,13,29)</f>
        <v>46008.551030092596</v>
      </c>
      <c r="B22" s="3" t="s">
        <v>348</v>
      </c>
      <c r="C22" s="3" t="s">
        <v>349</v>
      </c>
      <c r="D22" s="3" t="s">
        <v>350</v>
      </c>
      <c r="E22" s="3" t="s">
        <v>33</v>
      </c>
      <c r="F22" s="3" t="s">
        <v>120</v>
      </c>
      <c r="G22" s="3" t="s">
        <v>55</v>
      </c>
      <c r="H22" s="3" t="s">
        <v>99</v>
      </c>
      <c r="I22" s="11">
        <f>DATE(2026,2,26)</f>
        <v>46079</v>
      </c>
      <c r="J22" s="11">
        <f>DATE(2026,3,1)</f>
        <v>46082</v>
      </c>
      <c r="K22" s="3"/>
      <c r="L22" s="3" t="s">
        <v>163</v>
      </c>
      <c r="M22" s="3" t="s">
        <v>351</v>
      </c>
      <c r="N22" s="3"/>
      <c r="O22" s="3"/>
      <c r="P22" s="3"/>
      <c r="Q22" s="3"/>
      <c r="R22" s="3"/>
      <c r="S22" s="3" t="s">
        <v>352</v>
      </c>
      <c r="T22" s="3" t="s">
        <v>353</v>
      </c>
      <c r="U22" s="3" t="s">
        <v>354</v>
      </c>
      <c r="V22" s="12" t="s">
        <v>355</v>
      </c>
      <c r="W22" s="3" t="s">
        <v>356</v>
      </c>
      <c r="X22" s="3" t="s">
        <v>356</v>
      </c>
      <c r="Y22" s="3" t="s">
        <v>357</v>
      </c>
      <c r="Z22" s="3" t="s">
        <v>172</v>
      </c>
      <c r="AA22" s="3"/>
      <c r="AB22" s="3" t="s">
        <v>358</v>
      </c>
      <c r="AC22" s="3" t="s">
        <v>132</v>
      </c>
      <c r="AD22" s="3" t="s">
        <v>111</v>
      </c>
      <c r="AE22" s="3" t="s">
        <v>134</v>
      </c>
      <c r="AF22" s="3" t="s">
        <v>359</v>
      </c>
      <c r="AG22" s="3" t="s">
        <v>136</v>
      </c>
      <c r="AH22" s="3" t="s">
        <v>115</v>
      </c>
      <c r="AI22" s="3"/>
      <c r="AJ22" s="3"/>
      <c r="AK22" s="3" t="s">
        <v>116</v>
      </c>
      <c r="AL22" s="10">
        <f>DATE(2025,12,17)+TIME(13,13,29)</f>
        <v>46008.551030092596</v>
      </c>
    </row>
    <row r="23" spans="1:38" ht="30.95">
      <c r="A23" s="13">
        <f>DATE(2026,1,23)+TIME(20,34,33)</f>
        <v>46045.85732638889</v>
      </c>
      <c r="B23" s="5" t="s">
        <v>360</v>
      </c>
      <c r="C23" s="5" t="s">
        <v>361</v>
      </c>
      <c r="D23" s="5" t="s">
        <v>362</v>
      </c>
      <c r="E23" s="5" t="s">
        <v>37</v>
      </c>
      <c r="F23" s="5" t="s">
        <v>363</v>
      </c>
      <c r="G23" s="5" t="s">
        <v>55</v>
      </c>
      <c r="H23" s="5" t="s">
        <v>99</v>
      </c>
      <c r="I23" s="14">
        <f>DATE(2026,2,26)</f>
        <v>46079</v>
      </c>
      <c r="J23" s="14">
        <f>DATE(2026,3,1)</f>
        <v>46082</v>
      </c>
      <c r="K23" s="5" t="s">
        <v>364</v>
      </c>
      <c r="L23" s="5"/>
      <c r="M23" s="5" t="s">
        <v>100</v>
      </c>
      <c r="N23" s="5"/>
      <c r="O23" s="5"/>
      <c r="P23" s="5"/>
      <c r="Q23" s="5"/>
      <c r="R23" s="5" t="s">
        <v>365</v>
      </c>
      <c r="S23" s="5" t="s">
        <v>366</v>
      </c>
      <c r="T23" s="5" t="s">
        <v>367</v>
      </c>
      <c r="U23" s="5" t="s">
        <v>368</v>
      </c>
      <c r="V23" s="15" t="s">
        <v>369</v>
      </c>
      <c r="W23" s="5" t="s">
        <v>370</v>
      </c>
      <c r="X23" s="5" t="s">
        <v>371</v>
      </c>
      <c r="Y23" s="5" t="s">
        <v>372</v>
      </c>
      <c r="Z23" s="5" t="s">
        <v>373</v>
      </c>
      <c r="AA23" s="5" t="s">
        <v>374</v>
      </c>
      <c r="AB23" s="5" t="s">
        <v>375</v>
      </c>
      <c r="AC23" s="5" t="s">
        <v>132</v>
      </c>
      <c r="AD23" s="5" t="s">
        <v>111</v>
      </c>
      <c r="AE23" s="5" t="s">
        <v>376</v>
      </c>
      <c r="AF23" s="5" t="s">
        <v>359</v>
      </c>
      <c r="AG23" s="5" t="s">
        <v>136</v>
      </c>
      <c r="AH23" s="5" t="s">
        <v>115</v>
      </c>
      <c r="AI23" s="5"/>
      <c r="AJ23" s="5" t="s">
        <v>137</v>
      </c>
      <c r="AK23" s="5" t="s">
        <v>116</v>
      </c>
      <c r="AL23" s="13">
        <f>DATE(2026,1,23)+TIME(20,34,33)</f>
        <v>46045.85732638889</v>
      </c>
    </row>
    <row r="24" spans="1:38" ht="30.95">
      <c r="A24" s="10">
        <f>DATE(2025,12,15)+TIME(20,48,52)</f>
        <v>46006.867268518516</v>
      </c>
      <c r="B24" s="3" t="s">
        <v>377</v>
      </c>
      <c r="C24" s="3" t="s">
        <v>378</v>
      </c>
      <c r="D24" s="3" t="s">
        <v>379</v>
      </c>
      <c r="E24" s="3" t="s">
        <v>41</v>
      </c>
      <c r="F24" s="3" t="s">
        <v>120</v>
      </c>
      <c r="G24" s="3" t="s">
        <v>55</v>
      </c>
      <c r="H24" s="3" t="s">
        <v>99</v>
      </c>
      <c r="I24" s="11">
        <f>DATE(2026,2,26)</f>
        <v>46079</v>
      </c>
      <c r="J24" s="11">
        <f>DATE(2026,3,2)</f>
        <v>46083</v>
      </c>
      <c r="K24" s="3"/>
      <c r="L24" s="3" t="s">
        <v>380</v>
      </c>
      <c r="M24" s="3" t="s">
        <v>100</v>
      </c>
      <c r="N24" s="3"/>
      <c r="O24" s="3"/>
      <c r="P24" s="3"/>
      <c r="Q24" s="3"/>
      <c r="R24" s="3" t="s">
        <v>381</v>
      </c>
      <c r="S24" s="3" t="s">
        <v>382</v>
      </c>
      <c r="T24" s="3" t="s">
        <v>383</v>
      </c>
      <c r="U24" s="3" t="s">
        <v>384</v>
      </c>
      <c r="V24" s="12" t="s">
        <v>385</v>
      </c>
      <c r="W24" s="3" t="s">
        <v>386</v>
      </c>
      <c r="X24" s="3" t="s">
        <v>386</v>
      </c>
      <c r="Y24" s="3" t="s">
        <v>387</v>
      </c>
      <c r="Z24" s="3" t="s">
        <v>189</v>
      </c>
      <c r="AA24" s="3" t="s">
        <v>190</v>
      </c>
      <c r="AB24" s="3" t="s">
        <v>388</v>
      </c>
      <c r="AC24" s="3" t="s">
        <v>205</v>
      </c>
      <c r="AD24" s="3" t="s">
        <v>389</v>
      </c>
      <c r="AE24" s="3" t="s">
        <v>134</v>
      </c>
      <c r="AF24" s="3" t="s">
        <v>176</v>
      </c>
      <c r="AG24" s="3" t="s">
        <v>177</v>
      </c>
      <c r="AH24" s="3" t="s">
        <v>115</v>
      </c>
      <c r="AI24" s="3"/>
      <c r="AJ24" s="3" t="s">
        <v>137</v>
      </c>
      <c r="AK24" s="3" t="s">
        <v>116</v>
      </c>
      <c r="AL24" s="10">
        <f>DATE(2025,12,15)+TIME(20,48,52)</f>
        <v>46006.867268518516</v>
      </c>
    </row>
    <row r="25" spans="1:38" ht="30.95">
      <c r="A25" s="13">
        <f>DATE(2026,1,22)+TIME(21,6,17)</f>
        <v>46044.879363425927</v>
      </c>
      <c r="B25" s="5" t="s">
        <v>390</v>
      </c>
      <c r="C25" s="5" t="s">
        <v>391</v>
      </c>
      <c r="D25" s="5" t="s">
        <v>392</v>
      </c>
      <c r="E25" s="5" t="s">
        <v>40</v>
      </c>
      <c r="F25" s="5" t="s">
        <v>120</v>
      </c>
      <c r="G25" s="5" t="s">
        <v>55</v>
      </c>
      <c r="H25" s="5" t="s">
        <v>99</v>
      </c>
      <c r="I25" s="14">
        <f>DATE(2026,2,26)</f>
        <v>46079</v>
      </c>
      <c r="J25" s="14">
        <f>DATE(2026,3,2)</f>
        <v>46083</v>
      </c>
      <c r="K25" s="5"/>
      <c r="L25" s="5"/>
      <c r="M25" s="5" t="s">
        <v>100</v>
      </c>
      <c r="N25" s="5"/>
      <c r="O25" s="5"/>
      <c r="P25" s="5"/>
      <c r="Q25" s="5"/>
      <c r="R25" s="5"/>
      <c r="S25" s="5" t="s">
        <v>393</v>
      </c>
      <c r="T25" s="5" t="s">
        <v>394</v>
      </c>
      <c r="U25" s="5" t="s">
        <v>395</v>
      </c>
      <c r="V25" s="15" t="s">
        <v>396</v>
      </c>
      <c r="W25" s="5" t="s">
        <v>397</v>
      </c>
      <c r="X25" s="5" t="s">
        <v>397</v>
      </c>
      <c r="Y25" s="5" t="s">
        <v>398</v>
      </c>
      <c r="Z25" s="5" t="s">
        <v>399</v>
      </c>
      <c r="AA25" s="5" t="s">
        <v>400</v>
      </c>
      <c r="AB25" s="5" t="s">
        <v>401</v>
      </c>
      <c r="AC25" s="5" t="s">
        <v>132</v>
      </c>
      <c r="AD25" s="5" t="s">
        <v>389</v>
      </c>
      <c r="AE25" s="5" t="s">
        <v>134</v>
      </c>
      <c r="AF25" s="5" t="s">
        <v>176</v>
      </c>
      <c r="AG25" s="5" t="s">
        <v>177</v>
      </c>
      <c r="AH25" s="5" t="s">
        <v>115</v>
      </c>
      <c r="AI25" s="5"/>
      <c r="AJ25" s="5"/>
      <c r="AK25" s="5" t="s">
        <v>116</v>
      </c>
      <c r="AL25" s="13">
        <f>DATE(2026,1,22)+TIME(21,6,17)</f>
        <v>46044.879363425927</v>
      </c>
    </row>
    <row r="26" spans="1:38" ht="30.95">
      <c r="A26" s="10">
        <f>DATE(2026,1,9)+TIME(15,28,1)</f>
        <v>46031.644456018519</v>
      </c>
      <c r="B26" s="3" t="s">
        <v>402</v>
      </c>
      <c r="C26" s="3" t="s">
        <v>403</v>
      </c>
      <c r="D26" s="3" t="s">
        <v>404</v>
      </c>
      <c r="E26" s="3" t="s">
        <v>49</v>
      </c>
      <c r="F26" s="3" t="s">
        <v>120</v>
      </c>
      <c r="G26" s="3" t="s">
        <v>55</v>
      </c>
      <c r="H26" s="3" t="s">
        <v>99</v>
      </c>
      <c r="I26" s="11">
        <f>DATE(2026,2,26)</f>
        <v>46079</v>
      </c>
      <c r="J26" s="11">
        <f>DATE(2026,3,1)</f>
        <v>46082</v>
      </c>
      <c r="K26" s="3"/>
      <c r="L26" s="3" t="s">
        <v>405</v>
      </c>
      <c r="M26" s="3" t="s">
        <v>100</v>
      </c>
      <c r="N26" s="3" t="s">
        <v>121</v>
      </c>
      <c r="O26" s="3"/>
      <c r="P26" s="3"/>
      <c r="Q26" s="3"/>
      <c r="R26" s="3"/>
      <c r="S26" s="3" t="s">
        <v>406</v>
      </c>
      <c r="T26" s="3" t="s">
        <v>407</v>
      </c>
      <c r="U26" s="3" t="s">
        <v>408</v>
      </c>
      <c r="V26" s="12" t="s">
        <v>409</v>
      </c>
      <c r="W26" s="3" t="s">
        <v>410</v>
      </c>
      <c r="X26" s="3" t="s">
        <v>410</v>
      </c>
      <c r="Y26" s="3" t="s">
        <v>411</v>
      </c>
      <c r="Z26" s="3" t="s">
        <v>129</v>
      </c>
      <c r="AA26" s="3" t="s">
        <v>130</v>
      </c>
      <c r="AB26" s="3" t="s">
        <v>412</v>
      </c>
      <c r="AC26" s="3" t="s">
        <v>132</v>
      </c>
      <c r="AD26" s="3" t="s">
        <v>389</v>
      </c>
      <c r="AE26" s="3" t="s">
        <v>134</v>
      </c>
      <c r="AF26" s="3" t="s">
        <v>176</v>
      </c>
      <c r="AG26" s="3" t="s">
        <v>136</v>
      </c>
      <c r="AH26" s="3" t="s">
        <v>115</v>
      </c>
      <c r="AI26" s="3"/>
      <c r="AJ26" s="3"/>
      <c r="AK26" s="3" t="s">
        <v>192</v>
      </c>
      <c r="AL26" s="10">
        <f>DATE(2026,1,9)+TIME(15,28,1)</f>
        <v>46031.644456018519</v>
      </c>
    </row>
    <row r="27" spans="1:38" ht="30.95">
      <c r="A27" s="13">
        <f>DATE(2025,12,15)+TIME(14,19,36)</f>
        <v>46006.596944444442</v>
      </c>
      <c r="B27" s="5" t="s">
        <v>413</v>
      </c>
      <c r="C27" s="5" t="s">
        <v>414</v>
      </c>
      <c r="D27" s="5" t="s">
        <v>415</v>
      </c>
      <c r="E27" s="5" t="s">
        <v>39</v>
      </c>
      <c r="F27" s="5" t="s">
        <v>120</v>
      </c>
      <c r="G27" s="5" t="s">
        <v>55</v>
      </c>
      <c r="H27" s="5" t="s">
        <v>99</v>
      </c>
      <c r="I27" s="14">
        <f>DATE(2026,2,26)</f>
        <v>46079</v>
      </c>
      <c r="J27" s="14">
        <f>DATE(2026,3,1)</f>
        <v>46082</v>
      </c>
      <c r="K27" s="5"/>
      <c r="L27" s="5"/>
      <c r="M27" s="5" t="s">
        <v>100</v>
      </c>
      <c r="N27" s="5"/>
      <c r="O27" s="5"/>
      <c r="P27" s="5"/>
      <c r="Q27" s="5"/>
      <c r="R27" s="5"/>
      <c r="S27" s="5" t="s">
        <v>416</v>
      </c>
      <c r="T27" s="5" t="s">
        <v>417</v>
      </c>
      <c r="U27" s="5" t="s">
        <v>418</v>
      </c>
      <c r="V27" s="15" t="s">
        <v>419</v>
      </c>
      <c r="W27" s="5" t="s">
        <v>420</v>
      </c>
      <c r="X27" s="5" t="s">
        <v>420</v>
      </c>
      <c r="Y27" s="5" t="s">
        <v>421</v>
      </c>
      <c r="Z27" s="5" t="s">
        <v>422</v>
      </c>
      <c r="AA27" s="5"/>
      <c r="AB27" s="5" t="s">
        <v>423</v>
      </c>
      <c r="AC27" s="5" t="s">
        <v>132</v>
      </c>
      <c r="AD27" s="5" t="s">
        <v>157</v>
      </c>
      <c r="AE27" s="5" t="s">
        <v>134</v>
      </c>
      <c r="AF27" s="5" t="s">
        <v>176</v>
      </c>
      <c r="AG27" s="5" t="s">
        <v>177</v>
      </c>
      <c r="AH27" s="5" t="s">
        <v>115</v>
      </c>
      <c r="AI27" s="5"/>
      <c r="AJ27" s="5"/>
      <c r="AK27" s="5" t="s">
        <v>116</v>
      </c>
      <c r="AL27" s="13">
        <f>DATE(2025,12,15)+TIME(14,19,36)</f>
        <v>46006.596944444442</v>
      </c>
    </row>
    <row r="28" spans="1:38" ht="30.95">
      <c r="A28" s="10">
        <f>DATE(2026,1,9)+TIME(13,53,23)</f>
        <v>46031.578738425924</v>
      </c>
      <c r="B28" s="3" t="s">
        <v>424</v>
      </c>
      <c r="C28" s="3" t="s">
        <v>414</v>
      </c>
      <c r="D28" s="3" t="s">
        <v>425</v>
      </c>
      <c r="E28" s="3" t="s">
        <v>31</v>
      </c>
      <c r="F28" s="3" t="s">
        <v>141</v>
      </c>
      <c r="G28" s="3" t="s">
        <v>55</v>
      </c>
      <c r="H28" s="3" t="s">
        <v>99</v>
      </c>
      <c r="I28" s="11">
        <f>DATE(2026,2,26)</f>
        <v>46079</v>
      </c>
      <c r="J28" s="11">
        <f>DATE(2026,3,1)</f>
        <v>46082</v>
      </c>
      <c r="K28" s="3"/>
      <c r="L28" s="3"/>
      <c r="M28" s="3"/>
      <c r="N28" s="3"/>
      <c r="O28" s="3"/>
      <c r="P28" s="3"/>
      <c r="Q28" s="3"/>
      <c r="R28" s="3"/>
      <c r="S28" s="3" t="s">
        <v>426</v>
      </c>
      <c r="T28" s="3" t="s">
        <v>427</v>
      </c>
      <c r="U28" s="3" t="s">
        <v>428</v>
      </c>
      <c r="V28" s="12" t="s">
        <v>429</v>
      </c>
      <c r="W28" s="3" t="s">
        <v>430</v>
      </c>
      <c r="X28" s="3" t="s">
        <v>430</v>
      </c>
      <c r="Y28" s="3" t="s">
        <v>431</v>
      </c>
      <c r="Z28" s="3" t="s">
        <v>202</v>
      </c>
      <c r="AA28" s="3" t="s">
        <v>203</v>
      </c>
      <c r="AB28" s="3" t="s">
        <v>432</v>
      </c>
      <c r="AC28" s="3" t="s">
        <v>132</v>
      </c>
      <c r="AD28" s="3" t="s">
        <v>175</v>
      </c>
      <c r="AE28" s="3" t="s">
        <v>158</v>
      </c>
      <c r="AF28" s="3" t="s">
        <v>176</v>
      </c>
      <c r="AG28" s="3" t="s">
        <v>177</v>
      </c>
      <c r="AH28" s="3" t="s">
        <v>115</v>
      </c>
      <c r="AI28" s="3"/>
      <c r="AJ28" s="3"/>
      <c r="AK28" s="3" t="s">
        <v>116</v>
      </c>
      <c r="AL28" s="10">
        <f>DATE(2026,1,9)+TIME(13,53,23)</f>
        <v>46031.578738425924</v>
      </c>
    </row>
    <row r="29" spans="1:38" ht="77.45">
      <c r="A29" s="10">
        <f>DATE(2025,12,15)+TIME(13,34,15)</f>
        <v>46006.565451388888</v>
      </c>
      <c r="B29" s="3" t="s">
        <v>433</v>
      </c>
      <c r="C29" s="3" t="s">
        <v>434</v>
      </c>
      <c r="D29" s="3" t="s">
        <v>435</v>
      </c>
      <c r="E29" s="3" t="s">
        <v>34</v>
      </c>
      <c r="F29" s="3" t="s">
        <v>436</v>
      </c>
      <c r="G29" s="3" t="s">
        <v>55</v>
      </c>
      <c r="H29" s="3" t="s">
        <v>99</v>
      </c>
      <c r="I29" s="11">
        <f>DATE(2026,2,26)</f>
        <v>46079</v>
      </c>
      <c r="J29" s="11">
        <f>DATE(2026,3,1)</f>
        <v>46082</v>
      </c>
      <c r="K29" s="3" t="s">
        <v>437</v>
      </c>
      <c r="L29" s="3" t="s">
        <v>438</v>
      </c>
      <c r="M29" s="3"/>
      <c r="N29" s="3"/>
      <c r="O29" s="3"/>
      <c r="P29" s="3"/>
      <c r="Q29" s="3"/>
      <c r="R29" s="3"/>
      <c r="S29" s="3" t="s">
        <v>439</v>
      </c>
      <c r="T29" s="3" t="s">
        <v>440</v>
      </c>
      <c r="U29" s="3" t="s">
        <v>441</v>
      </c>
      <c r="V29" s="12" t="s">
        <v>442</v>
      </c>
      <c r="W29" s="3" t="s">
        <v>443</v>
      </c>
      <c r="X29" s="3" t="s">
        <v>443</v>
      </c>
      <c r="Y29" s="3" t="s">
        <v>444</v>
      </c>
      <c r="Z29" s="3" t="s">
        <v>445</v>
      </c>
      <c r="AA29" s="3" t="s">
        <v>446</v>
      </c>
      <c r="AB29" s="3" t="s">
        <v>447</v>
      </c>
      <c r="AC29" s="3" t="s">
        <v>132</v>
      </c>
      <c r="AD29" s="3" t="s">
        <v>448</v>
      </c>
      <c r="AE29" s="3" t="s">
        <v>134</v>
      </c>
      <c r="AF29" s="3" t="s">
        <v>135</v>
      </c>
      <c r="AG29" s="3" t="s">
        <v>136</v>
      </c>
      <c r="AH29" s="3" t="s">
        <v>115</v>
      </c>
      <c r="AI29" s="3"/>
      <c r="AJ29" s="3" t="s">
        <v>137</v>
      </c>
      <c r="AK29" s="3" t="s">
        <v>449</v>
      </c>
      <c r="AL29" s="10">
        <f>DATE(2026,1,11)+TIME(21,31,45)</f>
        <v>46033.897048611114</v>
      </c>
    </row>
    <row r="30" spans="1:38" ht="30.95">
      <c r="A30" s="10">
        <f>DATE(2026,1,9)+TIME(16,13,4)</f>
        <v>46031.675740740742</v>
      </c>
      <c r="B30" s="3" t="s">
        <v>450</v>
      </c>
      <c r="C30" s="3" t="s">
        <v>451</v>
      </c>
      <c r="D30" s="3" t="s">
        <v>452</v>
      </c>
      <c r="E30" s="3" t="s">
        <v>39</v>
      </c>
      <c r="F30" s="3" t="s">
        <v>120</v>
      </c>
      <c r="G30" s="3" t="s">
        <v>55</v>
      </c>
      <c r="H30" s="3" t="s">
        <v>99</v>
      </c>
      <c r="I30" s="11">
        <f>DATE(2026,2,26)</f>
        <v>46079</v>
      </c>
      <c r="J30" s="11">
        <f>DATE(2026,3,1)</f>
        <v>46082</v>
      </c>
      <c r="K30" s="3" t="s">
        <v>453</v>
      </c>
      <c r="L30" s="3"/>
      <c r="M30" s="3" t="s">
        <v>100</v>
      </c>
      <c r="N30" s="3"/>
      <c r="O30" s="3"/>
      <c r="P30" s="3"/>
      <c r="Q30" s="3"/>
      <c r="R30" s="3"/>
      <c r="S30" s="3" t="s">
        <v>454</v>
      </c>
      <c r="T30" s="3" t="s">
        <v>455</v>
      </c>
      <c r="U30" s="3" t="s">
        <v>456</v>
      </c>
      <c r="V30" s="12" t="s">
        <v>457</v>
      </c>
      <c r="W30" s="3" t="s">
        <v>458</v>
      </c>
      <c r="X30" s="3" t="s">
        <v>459</v>
      </c>
      <c r="Y30" s="3" t="s">
        <v>460</v>
      </c>
      <c r="Z30" s="3" t="s">
        <v>461</v>
      </c>
      <c r="AA30" s="3" t="s">
        <v>422</v>
      </c>
      <c r="AB30" s="3" t="s">
        <v>462</v>
      </c>
      <c r="AC30" s="3" t="s">
        <v>132</v>
      </c>
      <c r="AD30" s="3" t="s">
        <v>463</v>
      </c>
      <c r="AE30" s="3" t="s">
        <v>134</v>
      </c>
      <c r="AF30" s="3" t="s">
        <v>135</v>
      </c>
      <c r="AG30" s="3" t="s">
        <v>159</v>
      </c>
      <c r="AH30" s="3" t="s">
        <v>115</v>
      </c>
      <c r="AI30" s="3"/>
      <c r="AJ30" s="3"/>
      <c r="AK30" s="3" t="s">
        <v>116</v>
      </c>
      <c r="AL30" s="10">
        <f>DATE(2026,1,9)+TIME(16,13,4)</f>
        <v>46031.675740740742</v>
      </c>
    </row>
    <row r="31" spans="1:38" ht="30.95">
      <c r="A31" s="13">
        <f>DATE(2026,1,20)+TIME(21,35,15)</f>
        <v>46042.89947916667</v>
      </c>
      <c r="B31" s="5" t="s">
        <v>464</v>
      </c>
      <c r="C31" s="5" t="s">
        <v>465</v>
      </c>
      <c r="D31" s="5" t="s">
        <v>466</v>
      </c>
      <c r="E31" s="5" t="s">
        <v>34</v>
      </c>
      <c r="F31" s="5" t="s">
        <v>120</v>
      </c>
      <c r="G31" s="5" t="s">
        <v>55</v>
      </c>
      <c r="H31" s="5" t="s">
        <v>99</v>
      </c>
      <c r="I31" s="14">
        <f>DATE(2026,2,26)</f>
        <v>46079</v>
      </c>
      <c r="J31" s="14">
        <f>DATE(2026,3,1)</f>
        <v>46082</v>
      </c>
      <c r="K31" s="5"/>
      <c r="L31" s="5"/>
      <c r="M31" s="5" t="s">
        <v>100</v>
      </c>
      <c r="N31" s="5"/>
      <c r="O31" s="5"/>
      <c r="P31" s="5"/>
      <c r="Q31" s="5"/>
      <c r="R31" s="5"/>
      <c r="S31" s="5" t="s">
        <v>467</v>
      </c>
      <c r="T31" s="5" t="s">
        <v>468</v>
      </c>
      <c r="U31" s="5" t="s">
        <v>469</v>
      </c>
      <c r="V31" s="15" t="s">
        <v>470</v>
      </c>
      <c r="W31" s="5" t="s">
        <v>471</v>
      </c>
      <c r="X31" s="5" t="s">
        <v>471</v>
      </c>
      <c r="Y31" s="5" t="s">
        <v>444</v>
      </c>
      <c r="Z31" s="5" t="s">
        <v>445</v>
      </c>
      <c r="AA31" s="5" t="s">
        <v>446</v>
      </c>
      <c r="AB31" s="5" t="s">
        <v>472</v>
      </c>
      <c r="AC31" s="5" t="s">
        <v>132</v>
      </c>
      <c r="AD31" s="5" t="s">
        <v>248</v>
      </c>
      <c r="AE31" s="5" t="s">
        <v>134</v>
      </c>
      <c r="AF31" s="5" t="s">
        <v>135</v>
      </c>
      <c r="AG31" s="5" t="s">
        <v>159</v>
      </c>
      <c r="AH31" s="5" t="s">
        <v>115</v>
      </c>
      <c r="AI31" s="5"/>
      <c r="AJ31" s="5"/>
      <c r="AK31" s="5" t="s">
        <v>116</v>
      </c>
      <c r="AL31" s="13">
        <f>DATE(2026,1,20)+TIME(21,35,15)</f>
        <v>46042.89947916667</v>
      </c>
    </row>
    <row r="32" spans="1:38" ht="30.95">
      <c r="A32" s="10">
        <f>DATE(2026,1,16)+TIME(9,53,30)</f>
        <v>46038.412152777775</v>
      </c>
      <c r="B32" s="3" t="s">
        <v>473</v>
      </c>
      <c r="C32" s="3" t="s">
        <v>474</v>
      </c>
      <c r="D32" s="3" t="s">
        <v>475</v>
      </c>
      <c r="E32" s="3" t="s">
        <v>39</v>
      </c>
      <c r="F32" s="3" t="s">
        <v>141</v>
      </c>
      <c r="G32" s="3" t="s">
        <v>55</v>
      </c>
      <c r="H32" s="3" t="s">
        <v>99</v>
      </c>
      <c r="I32" s="11">
        <f>DATE(2026,2,26)</f>
        <v>46079</v>
      </c>
      <c r="J32" s="11">
        <f>DATE(2026,3,1)</f>
        <v>46082</v>
      </c>
      <c r="K32" s="3"/>
      <c r="L32" s="3" t="s">
        <v>476</v>
      </c>
      <c r="M32" s="3" t="s">
        <v>100</v>
      </c>
      <c r="N32" s="3"/>
      <c r="O32" s="3"/>
      <c r="P32" s="3"/>
      <c r="Q32" s="3"/>
      <c r="R32" s="3"/>
      <c r="S32" s="3" t="s">
        <v>477</v>
      </c>
      <c r="T32" s="3" t="s">
        <v>478</v>
      </c>
      <c r="U32" s="3" t="s">
        <v>479</v>
      </c>
      <c r="V32" s="12" t="s">
        <v>480</v>
      </c>
      <c r="W32" s="3" t="s">
        <v>481</v>
      </c>
      <c r="X32" s="3" t="s">
        <v>481</v>
      </c>
      <c r="Y32" s="3" t="s">
        <v>460</v>
      </c>
      <c r="Z32" s="3" t="s">
        <v>461</v>
      </c>
      <c r="AA32" s="3" t="s">
        <v>422</v>
      </c>
      <c r="AB32" s="3" t="s">
        <v>482</v>
      </c>
      <c r="AC32" s="3" t="s">
        <v>132</v>
      </c>
      <c r="AD32" s="3" t="s">
        <v>175</v>
      </c>
      <c r="AE32" s="3" t="s">
        <v>158</v>
      </c>
      <c r="AF32" s="3" t="s">
        <v>135</v>
      </c>
      <c r="AG32" s="3" t="s">
        <v>136</v>
      </c>
      <c r="AH32" s="3" t="s">
        <v>115</v>
      </c>
      <c r="AI32" s="3"/>
      <c r="AJ32" s="3"/>
      <c r="AK32" s="3" t="s">
        <v>116</v>
      </c>
      <c r="AL32" s="10">
        <f>DATE(2026,1,16)+TIME(9,53,30)</f>
        <v>46038.412152777775</v>
      </c>
    </row>
    <row r="33" spans="1:38" ht="77.45">
      <c r="A33" s="10">
        <f>DATE(2025,12,15)+TIME(20,10,6)</f>
        <v>46006.84034722222</v>
      </c>
      <c r="B33" s="3" t="s">
        <v>483</v>
      </c>
      <c r="C33" s="3" t="s">
        <v>484</v>
      </c>
      <c r="D33" s="3" t="s">
        <v>485</v>
      </c>
      <c r="E33" s="3" t="s">
        <v>48</v>
      </c>
      <c r="F33" s="3" t="s">
        <v>120</v>
      </c>
      <c r="G33" s="3" t="s">
        <v>55</v>
      </c>
      <c r="H33" s="3" t="s">
        <v>99</v>
      </c>
      <c r="I33" s="11">
        <f>DATE(2026,2,26)</f>
        <v>46079</v>
      </c>
      <c r="J33" s="11">
        <f>DATE(2026,3,1)</f>
        <v>46082</v>
      </c>
      <c r="K33" s="3" t="s">
        <v>486</v>
      </c>
      <c r="L33" s="3" t="s">
        <v>487</v>
      </c>
      <c r="M33" s="3" t="s">
        <v>100</v>
      </c>
      <c r="N33" s="3"/>
      <c r="O33" s="3"/>
      <c r="P33" s="3"/>
      <c r="Q33" s="3"/>
      <c r="R33" s="3"/>
      <c r="S33" s="3" t="s">
        <v>488</v>
      </c>
      <c r="T33" s="3" t="s">
        <v>489</v>
      </c>
      <c r="U33" s="3" t="s">
        <v>490</v>
      </c>
      <c r="V33" s="12" t="s">
        <v>491</v>
      </c>
      <c r="W33" s="3" t="s">
        <v>492</v>
      </c>
      <c r="X33" s="3" t="s">
        <v>492</v>
      </c>
      <c r="Y33" s="3" t="s">
        <v>493</v>
      </c>
      <c r="Z33" s="3" t="s">
        <v>245</v>
      </c>
      <c r="AA33" s="3" t="s">
        <v>246</v>
      </c>
      <c r="AB33" s="3" t="s">
        <v>494</v>
      </c>
      <c r="AC33" s="3" t="s">
        <v>132</v>
      </c>
      <c r="AD33" s="3" t="s">
        <v>235</v>
      </c>
      <c r="AE33" s="3" t="s">
        <v>134</v>
      </c>
      <c r="AF33" s="3" t="s">
        <v>176</v>
      </c>
      <c r="AG33" s="3" t="s">
        <v>177</v>
      </c>
      <c r="AH33" s="3" t="s">
        <v>115</v>
      </c>
      <c r="AI33" s="3"/>
      <c r="AJ33" s="3"/>
      <c r="AK33" s="3" t="s">
        <v>116</v>
      </c>
      <c r="AL33" s="10">
        <f>DATE(2025,12,15)+TIME(20,10,6)</f>
        <v>46006.84034722222</v>
      </c>
    </row>
    <row r="34" spans="1:38" ht="30.95">
      <c r="A34" s="13">
        <f>DATE(2026,1,9)+TIME(17,48,5)</f>
        <v>46031.741724537038</v>
      </c>
      <c r="B34" s="5" t="s">
        <v>495</v>
      </c>
      <c r="C34" s="5" t="s">
        <v>496</v>
      </c>
      <c r="D34" s="5" t="s">
        <v>497</v>
      </c>
      <c r="E34" s="5" t="s">
        <v>42</v>
      </c>
      <c r="F34" s="5" t="s">
        <v>120</v>
      </c>
      <c r="G34" s="5" t="s">
        <v>55</v>
      </c>
      <c r="H34" s="5" t="s">
        <v>99</v>
      </c>
      <c r="I34" s="14">
        <f>DATE(2026,2,26)</f>
        <v>46079</v>
      </c>
      <c r="J34" s="14">
        <f>DATE(2026,3,1)</f>
        <v>46082</v>
      </c>
      <c r="K34" s="5" t="s">
        <v>498</v>
      </c>
      <c r="L34" s="5" t="s">
        <v>499</v>
      </c>
      <c r="M34" s="5" t="s">
        <v>100</v>
      </c>
      <c r="N34" s="5"/>
      <c r="O34" s="5"/>
      <c r="P34" s="5"/>
      <c r="Q34" s="5"/>
      <c r="R34" s="5"/>
      <c r="S34" s="5" t="s">
        <v>500</v>
      </c>
      <c r="T34" s="5" t="s">
        <v>501</v>
      </c>
      <c r="U34" s="5" t="s">
        <v>502</v>
      </c>
      <c r="V34" s="15" t="s">
        <v>503</v>
      </c>
      <c r="W34" s="5" t="s">
        <v>504</v>
      </c>
      <c r="X34" s="5" t="s">
        <v>504</v>
      </c>
      <c r="Y34" s="5" t="s">
        <v>505</v>
      </c>
      <c r="Z34" s="5" t="s">
        <v>506</v>
      </c>
      <c r="AA34" s="5" t="s">
        <v>507</v>
      </c>
      <c r="AB34" s="5" t="s">
        <v>508</v>
      </c>
      <c r="AC34" s="5" t="s">
        <v>308</v>
      </c>
      <c r="AD34" s="5" t="s">
        <v>157</v>
      </c>
      <c r="AE34" s="5" t="s">
        <v>134</v>
      </c>
      <c r="AF34" s="5" t="s">
        <v>135</v>
      </c>
      <c r="AG34" s="5" t="s">
        <v>159</v>
      </c>
      <c r="AH34" s="5" t="s">
        <v>115</v>
      </c>
      <c r="AI34" s="5"/>
      <c r="AJ34" s="5"/>
      <c r="AK34" s="5" t="s">
        <v>116</v>
      </c>
      <c r="AL34" s="13">
        <f>DATE(2026,1,9)+TIME(17,48,5)</f>
        <v>46031.741724537038</v>
      </c>
    </row>
    <row r="35" spans="1:38" ht="30.95">
      <c r="A35" s="13">
        <f>DATE(2025,12,15)+TIME(14,27,15)</f>
        <v>46006.602256944447</v>
      </c>
      <c r="B35" s="5" t="s">
        <v>509</v>
      </c>
      <c r="C35" s="5" t="s">
        <v>510</v>
      </c>
      <c r="D35" s="5" t="s">
        <v>511</v>
      </c>
      <c r="E35" s="5" t="s">
        <v>31</v>
      </c>
      <c r="F35" s="5" t="s">
        <v>120</v>
      </c>
      <c r="G35" s="5" t="s">
        <v>55</v>
      </c>
      <c r="H35" s="5" t="s">
        <v>99</v>
      </c>
      <c r="I35" s="14">
        <f>DATE(2026,2,26)</f>
        <v>46079</v>
      </c>
      <c r="J35" s="14">
        <f>DATE(2026,3,1)</f>
        <v>46082</v>
      </c>
      <c r="K35" s="5"/>
      <c r="L35" s="5" t="s">
        <v>100</v>
      </c>
      <c r="M35" s="5" t="s">
        <v>100</v>
      </c>
      <c r="N35" s="5"/>
      <c r="O35" s="5"/>
      <c r="P35" s="5"/>
      <c r="Q35" s="5"/>
      <c r="R35" s="5"/>
      <c r="S35" s="5" t="s">
        <v>512</v>
      </c>
      <c r="T35" s="5" t="s">
        <v>513</v>
      </c>
      <c r="U35" s="5" t="s">
        <v>514</v>
      </c>
      <c r="V35" s="15" t="s">
        <v>515</v>
      </c>
      <c r="W35" s="5" t="s">
        <v>516</v>
      </c>
      <c r="X35" s="5" t="s">
        <v>516</v>
      </c>
      <c r="Y35" s="5" t="s">
        <v>517</v>
      </c>
      <c r="Z35" s="5" t="s">
        <v>202</v>
      </c>
      <c r="AA35" s="5" t="s">
        <v>203</v>
      </c>
      <c r="AB35" s="5" t="s">
        <v>518</v>
      </c>
      <c r="AC35" s="5" t="s">
        <v>308</v>
      </c>
      <c r="AD35" s="5" t="s">
        <v>157</v>
      </c>
      <c r="AE35" s="5" t="s">
        <v>134</v>
      </c>
      <c r="AF35" s="5" t="s">
        <v>176</v>
      </c>
      <c r="AG35" s="5" t="s">
        <v>218</v>
      </c>
      <c r="AH35" s="5" t="s">
        <v>115</v>
      </c>
      <c r="AI35" s="5"/>
      <c r="AJ35" s="5" t="s">
        <v>137</v>
      </c>
      <c r="AK35" s="5" t="s">
        <v>519</v>
      </c>
      <c r="AL35" s="13">
        <f>DATE(2025,12,15)+TIME(14,27,15)</f>
        <v>46006.602256944447</v>
      </c>
    </row>
    <row r="36" spans="1:38" ht="30.95">
      <c r="A36" s="10">
        <f>DATE(2025,12,15)+TIME(12,2,49)</f>
        <v>46006.501956018517</v>
      </c>
      <c r="B36" s="3" t="s">
        <v>520</v>
      </c>
      <c r="C36" s="3" t="s">
        <v>521</v>
      </c>
      <c r="D36" s="3" t="s">
        <v>522</v>
      </c>
      <c r="E36" s="3" t="s">
        <v>31</v>
      </c>
      <c r="F36" s="3" t="s">
        <v>141</v>
      </c>
      <c r="G36" s="3" t="s">
        <v>55</v>
      </c>
      <c r="H36" s="3" t="s">
        <v>99</v>
      </c>
      <c r="I36" s="11">
        <f>DATE(2026,2,26)</f>
        <v>46079</v>
      </c>
      <c r="J36" s="11">
        <f>DATE(2026,3,1)</f>
        <v>46082</v>
      </c>
      <c r="K36" s="3" t="s">
        <v>523</v>
      </c>
      <c r="L36" s="3"/>
      <c r="M36" s="3" t="s">
        <v>100</v>
      </c>
      <c r="N36" s="3"/>
      <c r="O36" s="3"/>
      <c r="P36" s="3"/>
      <c r="Q36" s="3"/>
      <c r="R36" s="3"/>
      <c r="S36" s="3" t="s">
        <v>524</v>
      </c>
      <c r="T36" s="3" t="s">
        <v>525</v>
      </c>
      <c r="U36" s="3" t="s">
        <v>526</v>
      </c>
      <c r="V36" s="12" t="s">
        <v>527</v>
      </c>
      <c r="W36" s="3" t="s">
        <v>528</v>
      </c>
      <c r="X36" s="3" t="s">
        <v>528</v>
      </c>
      <c r="Y36" s="3" t="s">
        <v>529</v>
      </c>
      <c r="Z36" s="3" t="s">
        <v>202</v>
      </c>
      <c r="AA36" s="3" t="s">
        <v>203</v>
      </c>
      <c r="AB36" s="3" t="s">
        <v>530</v>
      </c>
      <c r="AC36" s="3" t="s">
        <v>308</v>
      </c>
      <c r="AD36" s="3" t="s">
        <v>175</v>
      </c>
      <c r="AE36" s="3" t="s">
        <v>158</v>
      </c>
      <c r="AF36" s="3" t="s">
        <v>176</v>
      </c>
      <c r="AG36" s="3" t="s">
        <v>218</v>
      </c>
      <c r="AH36" s="3" t="s">
        <v>115</v>
      </c>
      <c r="AI36" s="3"/>
      <c r="AJ36" s="3" t="s">
        <v>137</v>
      </c>
      <c r="AK36" s="3" t="s">
        <v>519</v>
      </c>
      <c r="AL36" s="10">
        <f>DATE(2025,12,15)+TIME(12,2,49)</f>
        <v>46006.501956018517</v>
      </c>
    </row>
    <row r="37" spans="1:38" ht="30.95">
      <c r="A37" s="10">
        <f>DATE(2025,12,15)+TIME(14,4,46)</f>
        <v>46006.586643518516</v>
      </c>
      <c r="B37" s="3" t="s">
        <v>531</v>
      </c>
      <c r="C37" s="3" t="s">
        <v>532</v>
      </c>
      <c r="D37" s="3" t="s">
        <v>533</v>
      </c>
      <c r="E37" s="3" t="s">
        <v>38</v>
      </c>
      <c r="F37" s="3" t="s">
        <v>120</v>
      </c>
      <c r="G37" s="3" t="s">
        <v>55</v>
      </c>
      <c r="H37" s="3" t="s">
        <v>99</v>
      </c>
      <c r="I37" s="11">
        <f>DATE(2026,2,26)</f>
        <v>46079</v>
      </c>
      <c r="J37" s="11">
        <f>DATE(2026,3,1)</f>
        <v>46082</v>
      </c>
      <c r="K37" s="3" t="s">
        <v>534</v>
      </c>
      <c r="L37" s="3" t="s">
        <v>535</v>
      </c>
      <c r="M37" s="3" t="s">
        <v>100</v>
      </c>
      <c r="N37" s="3"/>
      <c r="O37" s="3"/>
      <c r="P37" s="3"/>
      <c r="Q37" s="3"/>
      <c r="R37" s="3"/>
      <c r="S37" s="3" t="s">
        <v>536</v>
      </c>
      <c r="T37" s="3" t="s">
        <v>537</v>
      </c>
      <c r="U37" s="3" t="s">
        <v>538</v>
      </c>
      <c r="V37" s="12" t="s">
        <v>539</v>
      </c>
      <c r="W37" s="3" t="s">
        <v>540</v>
      </c>
      <c r="X37" s="3" t="s">
        <v>540</v>
      </c>
      <c r="Y37" s="3" t="s">
        <v>541</v>
      </c>
      <c r="Z37" s="3" t="s">
        <v>269</v>
      </c>
      <c r="AA37" s="3"/>
      <c r="AB37" s="3" t="s">
        <v>542</v>
      </c>
      <c r="AC37" s="3" t="s">
        <v>132</v>
      </c>
      <c r="AD37" s="3" t="s">
        <v>389</v>
      </c>
      <c r="AE37" s="3" t="s">
        <v>134</v>
      </c>
      <c r="AF37" s="3" t="s">
        <v>176</v>
      </c>
      <c r="AG37" s="3" t="s">
        <v>177</v>
      </c>
      <c r="AH37" s="3" t="s">
        <v>115</v>
      </c>
      <c r="AI37" s="3"/>
      <c r="AJ37" s="3"/>
      <c r="AK37" s="3" t="s">
        <v>116</v>
      </c>
      <c r="AL37" s="10">
        <f>DATE(2025,12,15)+TIME(14,4,46)</f>
        <v>46006.586643518516</v>
      </c>
    </row>
    <row r="38" spans="1:38" ht="30.95">
      <c r="A38" s="10">
        <f>DATE(2026,1,9)+TIME(15,12,46)</f>
        <v>46031.63386574074</v>
      </c>
      <c r="B38" s="3" t="s">
        <v>543</v>
      </c>
      <c r="C38" s="3" t="s">
        <v>544</v>
      </c>
      <c r="D38" s="3" t="s">
        <v>545</v>
      </c>
      <c r="E38" s="3" t="s">
        <v>42</v>
      </c>
      <c r="F38" s="3" t="s">
        <v>141</v>
      </c>
      <c r="G38" s="3" t="s">
        <v>55</v>
      </c>
      <c r="H38" s="3" t="s">
        <v>99</v>
      </c>
      <c r="I38" s="11">
        <f>DATE(2026,2,26)</f>
        <v>46079</v>
      </c>
      <c r="J38" s="11">
        <f>DATE(2026,3,1)</f>
        <v>46082</v>
      </c>
      <c r="K38" s="3"/>
      <c r="L38" s="3" t="s">
        <v>178</v>
      </c>
      <c r="M38" s="3" t="s">
        <v>100</v>
      </c>
      <c r="N38" s="3"/>
      <c r="O38" s="3"/>
      <c r="P38" s="3"/>
      <c r="Q38" s="3"/>
      <c r="R38" s="3"/>
      <c r="S38" s="3" t="s">
        <v>546</v>
      </c>
      <c r="T38" s="3" t="s">
        <v>547</v>
      </c>
      <c r="U38" s="3" t="s">
        <v>548</v>
      </c>
      <c r="V38" s="12" t="s">
        <v>549</v>
      </c>
      <c r="W38" s="3" t="s">
        <v>550</v>
      </c>
      <c r="X38" s="3" t="s">
        <v>551</v>
      </c>
      <c r="Y38" s="3" t="s">
        <v>505</v>
      </c>
      <c r="Z38" s="3" t="s">
        <v>506</v>
      </c>
      <c r="AA38" s="3" t="s">
        <v>507</v>
      </c>
      <c r="AB38" s="3" t="s">
        <v>552</v>
      </c>
      <c r="AC38" s="3" t="s">
        <v>132</v>
      </c>
      <c r="AD38" s="3" t="s">
        <v>175</v>
      </c>
      <c r="AE38" s="3" t="s">
        <v>158</v>
      </c>
      <c r="AF38" s="3" t="s">
        <v>553</v>
      </c>
      <c r="AG38" s="3" t="s">
        <v>159</v>
      </c>
      <c r="AH38" s="3" t="s">
        <v>115</v>
      </c>
      <c r="AI38" s="3"/>
      <c r="AJ38" s="3" t="s">
        <v>137</v>
      </c>
      <c r="AK38" s="3" t="s">
        <v>116</v>
      </c>
      <c r="AL38" s="10">
        <f>DATE(2026,1,9)+TIME(15,12,46)</f>
        <v>46031.63386574074</v>
      </c>
    </row>
    <row r="39" spans="1:38" ht="30.95">
      <c r="A39" s="10">
        <f>DATE(2026,2,3)+TIME(21,35,10)</f>
        <v>46056.899421296293</v>
      </c>
      <c r="B39" s="3" t="s">
        <v>554</v>
      </c>
      <c r="C39" s="3" t="s">
        <v>555</v>
      </c>
      <c r="D39" s="3" t="s">
        <v>556</v>
      </c>
      <c r="E39" s="3" t="s">
        <v>31</v>
      </c>
      <c r="F39" s="3" t="s">
        <v>120</v>
      </c>
      <c r="G39" s="3" t="s">
        <v>55</v>
      </c>
      <c r="H39" s="3" t="s">
        <v>99</v>
      </c>
      <c r="I39" s="11">
        <f>DATE(2026,2,26)</f>
        <v>46079</v>
      </c>
      <c r="J39" s="11">
        <f>DATE(2026,3,1)</f>
        <v>46082</v>
      </c>
      <c r="K39" s="3"/>
      <c r="L39" s="3" t="s">
        <v>557</v>
      </c>
      <c r="M39" s="3" t="s">
        <v>558</v>
      </c>
      <c r="N39" s="3"/>
      <c r="O39" s="3"/>
      <c r="P39" s="3"/>
      <c r="Q39" s="3"/>
      <c r="R39" s="3" t="s">
        <v>559</v>
      </c>
      <c r="S39" s="3" t="s">
        <v>560</v>
      </c>
      <c r="T39" s="3" t="s">
        <v>561</v>
      </c>
      <c r="U39" s="3" t="s">
        <v>562</v>
      </c>
      <c r="V39" s="12" t="s">
        <v>563</v>
      </c>
      <c r="W39" s="3" t="s">
        <v>564</v>
      </c>
      <c r="X39" s="3" t="s">
        <v>564</v>
      </c>
      <c r="Y39" s="3" t="s">
        <v>565</v>
      </c>
      <c r="Z39" s="3" t="s">
        <v>202</v>
      </c>
      <c r="AA39" s="3" t="s">
        <v>203</v>
      </c>
      <c r="AB39" s="3" t="s">
        <v>566</v>
      </c>
      <c r="AC39" s="3" t="s">
        <v>308</v>
      </c>
      <c r="AD39" s="3" t="s">
        <v>248</v>
      </c>
      <c r="AE39" s="3" t="s">
        <v>134</v>
      </c>
      <c r="AF39" s="3" t="s">
        <v>176</v>
      </c>
      <c r="AG39" s="3" t="s">
        <v>177</v>
      </c>
      <c r="AH39" s="3" t="s">
        <v>115</v>
      </c>
      <c r="AI39" s="3"/>
      <c r="AJ39" s="3"/>
      <c r="AK39" s="3" t="s">
        <v>116</v>
      </c>
      <c r="AL39" s="10">
        <f>DATE(2026,2,3)+TIME(21,35,10)</f>
        <v>46056.899421296293</v>
      </c>
    </row>
    <row r="40" spans="1:38" ht="30.95">
      <c r="A40" s="13">
        <f>DATE(2025,12,15)+TIME(13,5,9)</f>
        <v>46006.545243055552</v>
      </c>
      <c r="B40" s="5" t="s">
        <v>567</v>
      </c>
      <c r="C40" s="5" t="s">
        <v>568</v>
      </c>
      <c r="D40" s="5" t="s">
        <v>569</v>
      </c>
      <c r="E40" s="5" t="s">
        <v>38</v>
      </c>
      <c r="F40" s="5" t="s">
        <v>363</v>
      </c>
      <c r="G40" s="5" t="s">
        <v>55</v>
      </c>
      <c r="H40" s="5" t="s">
        <v>99</v>
      </c>
      <c r="I40" s="14">
        <f>DATE(2026,2,26)</f>
        <v>46079</v>
      </c>
      <c r="J40" s="14">
        <f>DATE(2026,3,1)</f>
        <v>46082</v>
      </c>
      <c r="K40" s="5"/>
      <c r="L40" s="5"/>
      <c r="M40" s="5"/>
      <c r="N40" s="5"/>
      <c r="O40" s="5"/>
      <c r="P40" s="5"/>
      <c r="Q40" s="5"/>
      <c r="R40" s="5"/>
      <c r="S40" s="5" t="s">
        <v>570</v>
      </c>
      <c r="T40" s="5" t="s">
        <v>571</v>
      </c>
      <c r="U40" s="5" t="s">
        <v>572</v>
      </c>
      <c r="V40" s="15" t="s">
        <v>573</v>
      </c>
      <c r="W40" s="5" t="s">
        <v>574</v>
      </c>
      <c r="X40" s="5" t="s">
        <v>574</v>
      </c>
      <c r="Y40" s="5" t="s">
        <v>575</v>
      </c>
      <c r="Z40" s="5" t="s">
        <v>268</v>
      </c>
      <c r="AA40" s="5" t="s">
        <v>269</v>
      </c>
      <c r="AB40" s="5" t="s">
        <v>576</v>
      </c>
      <c r="AC40" s="5" t="s">
        <v>132</v>
      </c>
      <c r="AD40" s="5" t="s">
        <v>448</v>
      </c>
      <c r="AE40" s="5" t="s">
        <v>376</v>
      </c>
      <c r="AF40" s="5" t="s">
        <v>176</v>
      </c>
      <c r="AG40" s="5" t="s">
        <v>177</v>
      </c>
      <c r="AH40" s="5" t="s">
        <v>115</v>
      </c>
      <c r="AI40" s="5"/>
      <c r="AJ40" s="5"/>
      <c r="AK40" s="5" t="s">
        <v>116</v>
      </c>
      <c r="AL40" s="13">
        <f>DATE(2025,12,15)+TIME(13,5,9)</f>
        <v>46006.545243055552</v>
      </c>
    </row>
    <row r="41" spans="1:38" ht="30.95">
      <c r="A41" s="10">
        <f>DATE(2025,12,15)+TIME(13,4,1)</f>
        <v>46006.544456018521</v>
      </c>
      <c r="B41" s="3" t="s">
        <v>577</v>
      </c>
      <c r="C41" s="3" t="s">
        <v>578</v>
      </c>
      <c r="D41" s="3" t="s">
        <v>579</v>
      </c>
      <c r="E41" s="3" t="s">
        <v>47</v>
      </c>
      <c r="F41" s="3" t="s">
        <v>141</v>
      </c>
      <c r="G41" s="3" t="s">
        <v>55</v>
      </c>
      <c r="H41" s="3" t="s">
        <v>99</v>
      </c>
      <c r="I41" s="11">
        <f>DATE(2026,2,26)</f>
        <v>46079</v>
      </c>
      <c r="J41" s="11">
        <f>DATE(2026,3,1)</f>
        <v>46082</v>
      </c>
      <c r="K41" s="3"/>
      <c r="L41" s="3" t="s">
        <v>580</v>
      </c>
      <c r="M41" s="3" t="s">
        <v>100</v>
      </c>
      <c r="N41" s="3"/>
      <c r="O41" s="3"/>
      <c r="P41" s="3"/>
      <c r="Q41" s="3"/>
      <c r="R41" s="3"/>
      <c r="S41" s="3" t="s">
        <v>581</v>
      </c>
      <c r="T41" s="3" t="s">
        <v>582</v>
      </c>
      <c r="U41" s="3" t="s">
        <v>583</v>
      </c>
      <c r="V41" s="12" t="s">
        <v>584</v>
      </c>
      <c r="W41" s="3" t="s">
        <v>585</v>
      </c>
      <c r="X41" s="3" t="s">
        <v>585</v>
      </c>
      <c r="Y41" s="3" t="s">
        <v>532</v>
      </c>
      <c r="Z41" s="3" t="s">
        <v>281</v>
      </c>
      <c r="AA41" s="3" t="s">
        <v>282</v>
      </c>
      <c r="AB41" s="3" t="s">
        <v>586</v>
      </c>
      <c r="AC41" s="3" t="s">
        <v>132</v>
      </c>
      <c r="AD41" s="3" t="s">
        <v>175</v>
      </c>
      <c r="AE41" s="3" t="s">
        <v>158</v>
      </c>
      <c r="AF41" s="3" t="s">
        <v>135</v>
      </c>
      <c r="AG41" s="3" t="s">
        <v>136</v>
      </c>
      <c r="AH41" s="3" t="s">
        <v>115</v>
      </c>
      <c r="AI41" s="3"/>
      <c r="AJ41" s="3" t="s">
        <v>137</v>
      </c>
      <c r="AK41" s="3" t="s">
        <v>116</v>
      </c>
      <c r="AL41" s="10">
        <f>DATE(2025,12,15)+TIME(13,4,1)</f>
        <v>46006.544456018521</v>
      </c>
    </row>
    <row r="42" spans="1:38" ht="62.1">
      <c r="A42" s="13">
        <f>DATE(2025,12,15)+TIME(13,51,23)</f>
        <v>46006.577349537038</v>
      </c>
      <c r="B42" s="5" t="s">
        <v>587</v>
      </c>
      <c r="C42" s="5" t="s">
        <v>588</v>
      </c>
      <c r="D42" s="5" t="s">
        <v>589</v>
      </c>
      <c r="E42" s="5" t="s">
        <v>36</v>
      </c>
      <c r="F42" s="5" t="s">
        <v>436</v>
      </c>
      <c r="G42" s="5" t="s">
        <v>55</v>
      </c>
      <c r="H42" s="5" t="s">
        <v>99</v>
      </c>
      <c r="I42" s="14">
        <f>DATE(2026,2,26)</f>
        <v>46079</v>
      </c>
      <c r="J42" s="14">
        <f>DATE(2026,3,1)</f>
        <v>46082</v>
      </c>
      <c r="K42" s="5" t="s">
        <v>590</v>
      </c>
      <c r="L42" s="5"/>
      <c r="M42" s="5" t="s">
        <v>100</v>
      </c>
      <c r="N42" s="5"/>
      <c r="O42" s="5"/>
      <c r="P42" s="5"/>
      <c r="Q42" s="5"/>
      <c r="R42" s="5" t="s">
        <v>591</v>
      </c>
      <c r="S42" s="16" t="s">
        <v>592</v>
      </c>
      <c r="T42" s="5" t="s">
        <v>593</v>
      </c>
      <c r="U42" s="5" t="s">
        <v>594</v>
      </c>
      <c r="V42" s="15" t="s">
        <v>595</v>
      </c>
      <c r="W42" s="5" t="s">
        <v>596</v>
      </c>
      <c r="X42" s="5" t="s">
        <v>596</v>
      </c>
      <c r="Y42" s="5" t="s">
        <v>597</v>
      </c>
      <c r="Z42" s="5" t="s">
        <v>215</v>
      </c>
      <c r="AA42" s="5" t="s">
        <v>216</v>
      </c>
      <c r="AB42" s="5" t="s">
        <v>598</v>
      </c>
      <c r="AC42" s="5" t="s">
        <v>132</v>
      </c>
      <c r="AD42" s="5" t="s">
        <v>448</v>
      </c>
      <c r="AE42" s="5" t="s">
        <v>599</v>
      </c>
      <c r="AF42" s="5" t="s">
        <v>176</v>
      </c>
      <c r="AG42" s="5" t="s">
        <v>177</v>
      </c>
      <c r="AH42" s="5" t="s">
        <v>115</v>
      </c>
      <c r="AI42" s="5"/>
      <c r="AJ42" s="5" t="s">
        <v>137</v>
      </c>
      <c r="AK42" s="5" t="s">
        <v>519</v>
      </c>
      <c r="AL42" s="13">
        <f>DATE(2025,12,15)+TIME(13,51,23)</f>
        <v>46006.577349537038</v>
      </c>
    </row>
    <row r="43" spans="1:38" ht="30.95">
      <c r="A43" s="13">
        <f>DATE(2026,1,9)+TIME(15,16,55)</f>
        <v>46031.636747685188</v>
      </c>
      <c r="B43" s="5" t="s">
        <v>600</v>
      </c>
      <c r="C43" s="5" t="s">
        <v>601</v>
      </c>
      <c r="D43" s="5" t="s">
        <v>602</v>
      </c>
      <c r="E43" s="5" t="s">
        <v>38</v>
      </c>
      <c r="F43" s="5" t="s">
        <v>141</v>
      </c>
      <c r="G43" s="5" t="s">
        <v>55</v>
      </c>
      <c r="H43" s="5" t="s">
        <v>99</v>
      </c>
      <c r="I43" s="14">
        <f>DATE(2026,2,26)</f>
        <v>46079</v>
      </c>
      <c r="J43" s="14">
        <f>DATE(2026,3,1)</f>
        <v>46082</v>
      </c>
      <c r="K43" s="5"/>
      <c r="L43" s="5"/>
      <c r="M43" s="5" t="s">
        <v>558</v>
      </c>
      <c r="N43" s="5"/>
      <c r="O43" s="5"/>
      <c r="P43" s="5"/>
      <c r="Q43" s="5"/>
      <c r="R43" s="5"/>
      <c r="S43" s="5" t="s">
        <v>603</v>
      </c>
      <c r="T43" s="5" t="s">
        <v>604</v>
      </c>
      <c r="U43" s="5" t="s">
        <v>605</v>
      </c>
      <c r="V43" s="15" t="s">
        <v>606</v>
      </c>
      <c r="W43" s="5" t="s">
        <v>607</v>
      </c>
      <c r="X43" s="5" t="s">
        <v>608</v>
      </c>
      <c r="Y43" s="5" t="s">
        <v>609</v>
      </c>
      <c r="Z43" s="5" t="s">
        <v>268</v>
      </c>
      <c r="AA43" s="5" t="s">
        <v>269</v>
      </c>
      <c r="AB43" s="5" t="s">
        <v>610</v>
      </c>
      <c r="AC43" s="5" t="s">
        <v>110</v>
      </c>
      <c r="AD43" s="5" t="s">
        <v>175</v>
      </c>
      <c r="AE43" s="5" t="s">
        <v>158</v>
      </c>
      <c r="AF43" s="5" t="s">
        <v>135</v>
      </c>
      <c r="AG43" s="5" t="s">
        <v>177</v>
      </c>
      <c r="AH43" s="5" t="s">
        <v>115</v>
      </c>
      <c r="AI43" s="5"/>
      <c r="AJ43" s="5" t="s">
        <v>137</v>
      </c>
      <c r="AK43" s="5" t="s">
        <v>116</v>
      </c>
      <c r="AL43" s="13">
        <f>DATE(2026,1,9)+TIME(15,16,55)</f>
        <v>46031.636747685188</v>
      </c>
    </row>
    <row r="44" spans="1:38" ht="30.95">
      <c r="A44" s="13">
        <f>DATE(2026,1,9)+TIME(14,16,22)</f>
        <v>46031.594699074078</v>
      </c>
      <c r="B44" s="5" t="s">
        <v>611</v>
      </c>
      <c r="C44" s="5" t="s">
        <v>612</v>
      </c>
      <c r="D44" s="5" t="s">
        <v>613</v>
      </c>
      <c r="E44" s="5" t="s">
        <v>47</v>
      </c>
      <c r="F44" s="5" t="s">
        <v>436</v>
      </c>
      <c r="G44" s="5" t="s">
        <v>55</v>
      </c>
      <c r="H44" s="5" t="s">
        <v>99</v>
      </c>
      <c r="I44" s="14">
        <f>DATE(2026,2,26)</f>
        <v>46079</v>
      </c>
      <c r="J44" s="14">
        <f>DATE(2026,3,1)</f>
        <v>46082</v>
      </c>
      <c r="K44" s="5"/>
      <c r="L44" s="5"/>
      <c r="M44" s="5" t="s">
        <v>100</v>
      </c>
      <c r="N44" s="5"/>
      <c r="O44" s="5"/>
      <c r="P44" s="5"/>
      <c r="Q44" s="5"/>
      <c r="R44" s="5"/>
      <c r="S44" s="5" t="s">
        <v>614</v>
      </c>
      <c r="T44" s="5" t="s">
        <v>615</v>
      </c>
      <c r="U44" s="5" t="s">
        <v>616</v>
      </c>
      <c r="V44" s="15" t="s">
        <v>617</v>
      </c>
      <c r="W44" s="5" t="s">
        <v>618</v>
      </c>
      <c r="X44" s="5" t="s">
        <v>618</v>
      </c>
      <c r="Y44" s="5" t="s">
        <v>619</v>
      </c>
      <c r="Z44" s="5" t="s">
        <v>281</v>
      </c>
      <c r="AA44" s="5" t="s">
        <v>282</v>
      </c>
      <c r="AB44" s="5" t="s">
        <v>620</v>
      </c>
      <c r="AC44" s="5" t="s">
        <v>205</v>
      </c>
      <c r="AD44" s="5" t="s">
        <v>621</v>
      </c>
      <c r="AE44" s="5" t="s">
        <v>134</v>
      </c>
      <c r="AF44" s="5" t="s">
        <v>553</v>
      </c>
      <c r="AG44" s="5" t="s">
        <v>159</v>
      </c>
      <c r="AH44" s="5" t="s">
        <v>115</v>
      </c>
      <c r="AI44" s="5"/>
      <c r="AJ44" s="5"/>
      <c r="AK44" s="5" t="s">
        <v>116</v>
      </c>
      <c r="AL44" s="13">
        <f>DATE(2026,1,9)+TIME(14,16,22)</f>
        <v>46031.594699074078</v>
      </c>
    </row>
    <row r="45" spans="1:38" ht="30.95">
      <c r="A45" s="10">
        <f>DATE(2025,12,23)+TIME(16,6,13)</f>
        <v>46014.670983796299</v>
      </c>
      <c r="B45" s="3" t="s">
        <v>622</v>
      </c>
      <c r="C45" s="3" t="s">
        <v>623</v>
      </c>
      <c r="D45" s="3" t="s">
        <v>624</v>
      </c>
      <c r="E45" s="3" t="s">
        <v>43</v>
      </c>
      <c r="F45" s="3" t="s">
        <v>120</v>
      </c>
      <c r="G45" s="3" t="s">
        <v>55</v>
      </c>
      <c r="H45" s="3" t="s">
        <v>99</v>
      </c>
      <c r="I45" s="11">
        <f>DATE(2026,2,26)</f>
        <v>46079</v>
      </c>
      <c r="J45" s="11">
        <f>DATE(2026,3,1)</f>
        <v>46082</v>
      </c>
      <c r="K45" s="3"/>
      <c r="L45" s="3" t="s">
        <v>625</v>
      </c>
      <c r="M45" s="3" t="s">
        <v>100</v>
      </c>
      <c r="N45" s="3"/>
      <c r="O45" s="3"/>
      <c r="P45" s="3"/>
      <c r="Q45" s="3"/>
      <c r="R45" s="3"/>
      <c r="S45" s="17" t="s">
        <v>626</v>
      </c>
      <c r="T45" s="3" t="s">
        <v>627</v>
      </c>
      <c r="U45" s="3" t="s">
        <v>628</v>
      </c>
      <c r="V45" s="12" t="s">
        <v>629</v>
      </c>
      <c r="W45" s="3" t="s">
        <v>630</v>
      </c>
      <c r="X45" s="3" t="s">
        <v>631</v>
      </c>
      <c r="Y45" s="3" t="s">
        <v>632</v>
      </c>
      <c r="Z45" s="3" t="s">
        <v>107</v>
      </c>
      <c r="AA45" s="3" t="s">
        <v>108</v>
      </c>
      <c r="AB45" s="3" t="s">
        <v>633</v>
      </c>
      <c r="AC45" s="3" t="s">
        <v>205</v>
      </c>
      <c r="AD45" s="3" t="s">
        <v>248</v>
      </c>
      <c r="AE45" s="3" t="s">
        <v>134</v>
      </c>
      <c r="AF45" s="3" t="s">
        <v>176</v>
      </c>
      <c r="AG45" s="3" t="s">
        <v>177</v>
      </c>
      <c r="AH45" s="3" t="s">
        <v>115</v>
      </c>
      <c r="AI45" s="3"/>
      <c r="AJ45" s="3" t="s">
        <v>137</v>
      </c>
      <c r="AK45" s="3" t="s">
        <v>116</v>
      </c>
      <c r="AL45" s="10">
        <f>DATE(2025,12,23)+TIME(16,6,13)</f>
        <v>46014.670983796299</v>
      </c>
    </row>
    <row r="46" spans="1:38" ht="30.95">
      <c r="A46" s="13">
        <f>DATE(2026,2,5)+TIME(21,54,7)</f>
        <v>46058.912581018521</v>
      </c>
      <c r="B46" s="5" t="s">
        <v>634</v>
      </c>
      <c r="C46" s="5" t="s">
        <v>635</v>
      </c>
      <c r="D46" s="5" t="s">
        <v>636</v>
      </c>
      <c r="E46" s="5" t="s">
        <v>34</v>
      </c>
      <c r="F46" s="5" t="s">
        <v>98</v>
      </c>
      <c r="G46" s="5" t="s">
        <v>55</v>
      </c>
      <c r="H46" s="5" t="s">
        <v>99</v>
      </c>
      <c r="I46" s="14">
        <f>DATE(2026,2,26)</f>
        <v>46079</v>
      </c>
      <c r="J46" s="14">
        <f>DATE(2026,3,1)</f>
        <v>46082</v>
      </c>
      <c r="K46" s="5"/>
      <c r="L46" s="5"/>
      <c r="M46" s="5" t="s">
        <v>100</v>
      </c>
      <c r="N46" s="5"/>
      <c r="O46" s="5"/>
      <c r="P46" s="5"/>
      <c r="Q46" s="5"/>
      <c r="R46" s="5"/>
      <c r="S46" s="5" t="s">
        <v>637</v>
      </c>
      <c r="T46" s="5" t="s">
        <v>638</v>
      </c>
      <c r="U46" s="5" t="s">
        <v>639</v>
      </c>
      <c r="V46" s="15" t="s">
        <v>640</v>
      </c>
      <c r="W46" s="5" t="s">
        <v>641</v>
      </c>
      <c r="X46" s="5" t="s">
        <v>641</v>
      </c>
      <c r="Y46" s="5" t="s">
        <v>444</v>
      </c>
      <c r="Z46" s="5" t="s">
        <v>445</v>
      </c>
      <c r="AA46" s="5"/>
      <c r="AB46" s="5" t="s">
        <v>472</v>
      </c>
      <c r="AC46" s="5" t="s">
        <v>132</v>
      </c>
      <c r="AD46" s="5" t="s">
        <v>642</v>
      </c>
      <c r="AE46" s="5" t="s">
        <v>112</v>
      </c>
      <c r="AF46" s="5" t="s">
        <v>553</v>
      </c>
      <c r="AG46" s="5" t="s">
        <v>159</v>
      </c>
      <c r="AH46" s="5" t="s">
        <v>115</v>
      </c>
      <c r="AI46" s="5"/>
      <c r="AJ46" s="5"/>
      <c r="AK46" s="5" t="s">
        <v>116</v>
      </c>
      <c r="AL46" s="13">
        <f>DATE(2026,2,5)+TIME(21,54,7)</f>
        <v>46058.912581018521</v>
      </c>
    </row>
    <row r="47" spans="1:38" ht="30.95">
      <c r="A47" s="13">
        <f>DATE(2025,12,15)+TIME(19,36,6)</f>
        <v>46006.816736111112</v>
      </c>
      <c r="B47" s="5" t="s">
        <v>643</v>
      </c>
      <c r="C47" s="5" t="s">
        <v>644</v>
      </c>
      <c r="D47" s="5" t="s">
        <v>645</v>
      </c>
      <c r="E47" s="5" t="s">
        <v>35</v>
      </c>
      <c r="F47" s="5" t="s">
        <v>120</v>
      </c>
      <c r="G47" s="5" t="s">
        <v>55</v>
      </c>
      <c r="H47" s="5" t="s">
        <v>99</v>
      </c>
      <c r="I47" s="14">
        <f>DATE(2026,2,26)</f>
        <v>46079</v>
      </c>
      <c r="J47" s="14">
        <f>DATE(2026,3,1)</f>
        <v>46082</v>
      </c>
      <c r="K47" s="5" t="s">
        <v>646</v>
      </c>
      <c r="L47" s="5"/>
      <c r="M47" s="5" t="s">
        <v>100</v>
      </c>
      <c r="N47" s="5"/>
      <c r="O47" s="5"/>
      <c r="P47" s="5"/>
      <c r="Q47" s="5"/>
      <c r="R47" s="5"/>
      <c r="S47" s="5" t="s">
        <v>647</v>
      </c>
      <c r="T47" s="5" t="s">
        <v>648</v>
      </c>
      <c r="U47" s="5" t="s">
        <v>649</v>
      </c>
      <c r="V47" s="15" t="s">
        <v>650</v>
      </c>
      <c r="W47" s="5" t="s">
        <v>651</v>
      </c>
      <c r="X47" s="5" t="s">
        <v>651</v>
      </c>
      <c r="Y47" s="5" t="s">
        <v>652</v>
      </c>
      <c r="Z47" s="5" t="s">
        <v>653</v>
      </c>
      <c r="AA47" s="5"/>
      <c r="AB47" s="5" t="s">
        <v>654</v>
      </c>
      <c r="AC47" s="5" t="s">
        <v>132</v>
      </c>
      <c r="AD47" s="5" t="s">
        <v>157</v>
      </c>
      <c r="AE47" s="5" t="s">
        <v>134</v>
      </c>
      <c r="AF47" s="5" t="s">
        <v>135</v>
      </c>
      <c r="AG47" s="5" t="s">
        <v>136</v>
      </c>
      <c r="AH47" s="5" t="s">
        <v>115</v>
      </c>
      <c r="AI47" s="5"/>
      <c r="AJ47" s="5"/>
      <c r="AK47" s="5" t="s">
        <v>116</v>
      </c>
      <c r="AL47" s="13">
        <f>DATE(2025,12,15)+TIME(19,36,6)</f>
        <v>46006.816736111112</v>
      </c>
    </row>
    <row r="48" spans="1:38" ht="139.5">
      <c r="A48" s="13">
        <f>DATE(2026,1,9)+TIME(14,9,54)</f>
        <v>46031.590208333335</v>
      </c>
      <c r="B48" s="5" t="s">
        <v>655</v>
      </c>
      <c r="C48" s="5" t="s">
        <v>656</v>
      </c>
      <c r="D48" s="5" t="s">
        <v>657</v>
      </c>
      <c r="E48" s="5" t="s">
        <v>49</v>
      </c>
      <c r="F48" s="5" t="s">
        <v>436</v>
      </c>
      <c r="G48" s="5" t="s">
        <v>55</v>
      </c>
      <c r="H48" s="5" t="s">
        <v>99</v>
      </c>
      <c r="I48" s="14">
        <f>DATE(2026,2,26)</f>
        <v>46079</v>
      </c>
      <c r="J48" s="14">
        <f>DATE(2026,3,1)</f>
        <v>46082</v>
      </c>
      <c r="K48" s="5" t="s">
        <v>658</v>
      </c>
      <c r="L48" s="5" t="s">
        <v>659</v>
      </c>
      <c r="M48" s="5" t="s">
        <v>660</v>
      </c>
      <c r="N48" s="5"/>
      <c r="O48" s="5"/>
      <c r="P48" s="5"/>
      <c r="Q48" s="5"/>
      <c r="R48" s="5"/>
      <c r="S48" s="5" t="s">
        <v>661</v>
      </c>
      <c r="T48" s="5" t="s">
        <v>662</v>
      </c>
      <c r="U48" s="5" t="s">
        <v>663</v>
      </c>
      <c r="V48" s="15" t="s">
        <v>664</v>
      </c>
      <c r="W48" s="5" t="s">
        <v>665</v>
      </c>
      <c r="X48" s="5" t="s">
        <v>665</v>
      </c>
      <c r="Y48" s="5" t="s">
        <v>257</v>
      </c>
      <c r="Z48" s="5" t="s">
        <v>129</v>
      </c>
      <c r="AA48" s="5" t="s">
        <v>130</v>
      </c>
      <c r="AB48" s="5" t="s">
        <v>666</v>
      </c>
      <c r="AC48" s="5" t="s">
        <v>667</v>
      </c>
      <c r="AD48" s="5" t="s">
        <v>463</v>
      </c>
      <c r="AE48" s="5" t="s">
        <v>134</v>
      </c>
      <c r="AF48" s="5" t="s">
        <v>176</v>
      </c>
      <c r="AG48" s="5" t="s">
        <v>177</v>
      </c>
      <c r="AH48" s="5" t="s">
        <v>115</v>
      </c>
      <c r="AI48" s="5"/>
      <c r="AJ48" s="5"/>
      <c r="AK48" s="5" t="s">
        <v>116</v>
      </c>
      <c r="AL48" s="13">
        <f>DATE(2026,1,9)+TIME(14,9,54)</f>
        <v>46031.590208333335</v>
      </c>
    </row>
    <row r="49" spans="1:38" ht="30.95">
      <c r="A49" s="13">
        <f>DATE(2025,12,11)+TIME(21,45,51)</f>
        <v>46002.906840277778</v>
      </c>
      <c r="B49" s="5" t="s">
        <v>668</v>
      </c>
      <c r="C49" s="5" t="s">
        <v>669</v>
      </c>
      <c r="D49" s="5" t="s">
        <v>670</v>
      </c>
      <c r="E49" s="5" t="s">
        <v>41</v>
      </c>
      <c r="F49" s="5" t="s">
        <v>120</v>
      </c>
      <c r="G49" s="5" t="s">
        <v>56</v>
      </c>
      <c r="H49" s="5" t="s">
        <v>99</v>
      </c>
      <c r="I49" s="14">
        <f>DATE(2026,2,25)</f>
        <v>46078</v>
      </c>
      <c r="J49" s="14">
        <f>DATE(2026,3,2)</f>
        <v>46083</v>
      </c>
      <c r="K49" s="5" t="s">
        <v>671</v>
      </c>
      <c r="L49" s="5"/>
      <c r="M49" s="5" t="s">
        <v>100</v>
      </c>
      <c r="N49" s="5"/>
      <c r="O49" s="5"/>
      <c r="P49" s="5"/>
      <c r="Q49" s="5"/>
      <c r="R49" s="5" t="s">
        <v>41</v>
      </c>
      <c r="S49" s="5" t="s">
        <v>672</v>
      </c>
      <c r="T49" s="5" t="s">
        <v>673</v>
      </c>
      <c r="U49" s="5" t="s">
        <v>674</v>
      </c>
      <c r="V49" s="15" t="s">
        <v>675</v>
      </c>
      <c r="W49" s="5" t="s">
        <v>676</v>
      </c>
      <c r="X49" s="5" t="s">
        <v>677</v>
      </c>
      <c r="Y49" s="5" t="s">
        <v>678</v>
      </c>
      <c r="Z49" s="5" t="s">
        <v>679</v>
      </c>
      <c r="AA49" s="5"/>
      <c r="AB49" s="5" t="s">
        <v>680</v>
      </c>
      <c r="AC49" s="5" t="s">
        <v>110</v>
      </c>
      <c r="AD49" s="5" t="s">
        <v>157</v>
      </c>
      <c r="AE49" s="5" t="s">
        <v>134</v>
      </c>
      <c r="AF49" s="5" t="s">
        <v>176</v>
      </c>
      <c r="AG49" s="5" t="s">
        <v>177</v>
      </c>
      <c r="AH49" s="5" t="s">
        <v>115</v>
      </c>
      <c r="AI49" s="5"/>
      <c r="AJ49" s="5" t="s">
        <v>137</v>
      </c>
      <c r="AK49" s="5" t="s">
        <v>116</v>
      </c>
      <c r="AL49" s="13">
        <f>DATE(2025,12,11)+TIME(21,45,51)</f>
        <v>46002.906840277778</v>
      </c>
    </row>
    <row r="50" spans="1:38" ht="30.95">
      <c r="A50" s="13">
        <f>DATE(2025,12,11)+TIME(16,6,8)</f>
        <v>46002.670925925922</v>
      </c>
      <c r="B50" s="5" t="s">
        <v>19</v>
      </c>
      <c r="C50" s="5" t="s">
        <v>681</v>
      </c>
      <c r="D50" s="5" t="s">
        <v>682</v>
      </c>
      <c r="E50" s="5" t="s">
        <v>41</v>
      </c>
      <c r="F50" s="5" t="s">
        <v>120</v>
      </c>
      <c r="G50" s="5" t="s">
        <v>56</v>
      </c>
      <c r="H50" s="5" t="s">
        <v>99</v>
      </c>
      <c r="I50" s="14">
        <f>DATE(2026,2,25)</f>
        <v>46078</v>
      </c>
      <c r="J50" s="14">
        <f>DATE(2026,3,1)</f>
        <v>46082</v>
      </c>
      <c r="K50" s="5"/>
      <c r="L50" s="5"/>
      <c r="M50" s="5"/>
      <c r="N50" s="5"/>
      <c r="O50" s="5"/>
      <c r="P50" s="5"/>
      <c r="Q50" s="5"/>
      <c r="R50" s="5" t="s">
        <v>683</v>
      </c>
      <c r="S50" s="5" t="s">
        <v>684</v>
      </c>
      <c r="T50" s="5" t="s">
        <v>685</v>
      </c>
      <c r="U50" s="5" t="s">
        <v>686</v>
      </c>
      <c r="V50" s="15" t="s">
        <v>687</v>
      </c>
      <c r="W50" s="5" t="s">
        <v>688</v>
      </c>
      <c r="X50" s="5" t="s">
        <v>688</v>
      </c>
      <c r="Y50" s="5" t="s">
        <v>129</v>
      </c>
      <c r="Z50" s="5" t="s">
        <v>689</v>
      </c>
      <c r="AA50" s="5" t="s">
        <v>690</v>
      </c>
      <c r="AB50" s="5" t="s">
        <v>691</v>
      </c>
      <c r="AC50" s="5" t="s">
        <v>174</v>
      </c>
      <c r="AD50" s="5" t="s">
        <v>157</v>
      </c>
      <c r="AE50" s="5" t="s">
        <v>134</v>
      </c>
      <c r="AF50" s="5" t="s">
        <v>135</v>
      </c>
      <c r="AG50" s="5" t="s">
        <v>218</v>
      </c>
      <c r="AH50" s="5" t="s">
        <v>115</v>
      </c>
      <c r="AI50" s="5"/>
      <c r="AJ50" s="5" t="s">
        <v>137</v>
      </c>
      <c r="AK50" s="5" t="s">
        <v>192</v>
      </c>
      <c r="AL50" s="13">
        <f>DATE(2025,12,11)+TIME(16,6,8)</f>
        <v>46002.670925925922</v>
      </c>
    </row>
    <row r="51" spans="1:38" ht="30.95">
      <c r="A51" s="10">
        <f>DATE(2026,2,10)+TIME(10,52,51)</f>
        <v>46063.453368055554</v>
      </c>
      <c r="B51" s="3" t="s">
        <v>692</v>
      </c>
      <c r="C51" s="3" t="s">
        <v>693</v>
      </c>
      <c r="D51" s="3" t="s">
        <v>694</v>
      </c>
      <c r="E51" s="3" t="s">
        <v>40</v>
      </c>
      <c r="F51" s="3" t="s">
        <v>98</v>
      </c>
      <c r="G51" s="3" t="s">
        <v>57</v>
      </c>
      <c r="H51" s="3" t="s">
        <v>99</v>
      </c>
      <c r="I51" s="11">
        <f>DATE(2026,2,26)</f>
        <v>46079</v>
      </c>
      <c r="J51" s="11">
        <f>DATE(2026,3,2)</f>
        <v>46083</v>
      </c>
      <c r="K51" s="3"/>
      <c r="L51" s="3"/>
      <c r="M51" s="3" t="s">
        <v>100</v>
      </c>
      <c r="N51" s="3" t="s">
        <v>121</v>
      </c>
      <c r="O51" s="3"/>
      <c r="P51" s="3"/>
      <c r="Q51" s="3"/>
      <c r="R51" s="3"/>
      <c r="S51" s="3" t="s">
        <v>695</v>
      </c>
      <c r="T51" s="3" t="s">
        <v>696</v>
      </c>
      <c r="U51" s="3" t="s">
        <v>697</v>
      </c>
      <c r="V51" s="12" t="s">
        <v>698</v>
      </c>
      <c r="W51" s="3" t="s">
        <v>699</v>
      </c>
      <c r="X51" s="3" t="s">
        <v>699</v>
      </c>
      <c r="Y51" s="3" t="s">
        <v>700</v>
      </c>
      <c r="Z51" s="3" t="s">
        <v>400</v>
      </c>
      <c r="AA51" s="3"/>
      <c r="AB51" s="3" t="s">
        <v>701</v>
      </c>
      <c r="AC51" s="3" t="s">
        <v>132</v>
      </c>
      <c r="AD51" s="3" t="s">
        <v>175</v>
      </c>
      <c r="AE51" s="3" t="s">
        <v>158</v>
      </c>
      <c r="AF51" s="3" t="s">
        <v>553</v>
      </c>
      <c r="AG51" s="3" t="s">
        <v>159</v>
      </c>
      <c r="AH51" s="3" t="s">
        <v>115</v>
      </c>
      <c r="AI51" s="3"/>
      <c r="AJ51" s="3"/>
      <c r="AK51" s="3" t="s">
        <v>116</v>
      </c>
      <c r="AL51" s="10">
        <f>DATE(2026,2,10)+TIME(10,52,51)</f>
        <v>46063.453368055554</v>
      </c>
    </row>
    <row r="52" spans="1:38" ht="62.1">
      <c r="A52" s="10">
        <f>DATE(2026,1,21)+TIME(13,46,41)</f>
        <v>46043.57408564815</v>
      </c>
      <c r="B52" s="3" t="s">
        <v>702</v>
      </c>
      <c r="C52" s="3" t="s">
        <v>703</v>
      </c>
      <c r="D52" s="3" t="s">
        <v>704</v>
      </c>
      <c r="E52" s="3" t="s">
        <v>45</v>
      </c>
      <c r="F52" s="3" t="s">
        <v>120</v>
      </c>
      <c r="G52" s="3" t="s">
        <v>57</v>
      </c>
      <c r="H52" s="3" t="s">
        <v>99</v>
      </c>
      <c r="I52" s="11">
        <f>DATE(2026,2,26)</f>
        <v>46079</v>
      </c>
      <c r="J52" s="11">
        <f>DATE(2026,3,1)</f>
        <v>46082</v>
      </c>
      <c r="K52" s="3"/>
      <c r="L52" s="3" t="s">
        <v>523</v>
      </c>
      <c r="M52" s="3" t="s">
        <v>100</v>
      </c>
      <c r="N52" s="3" t="s">
        <v>143</v>
      </c>
      <c r="O52" s="3" t="s">
        <v>705</v>
      </c>
      <c r="P52" s="3" t="s">
        <v>706</v>
      </c>
      <c r="Q52" s="3" t="s">
        <v>379</v>
      </c>
      <c r="R52" s="3"/>
      <c r="S52" s="3" t="s">
        <v>707</v>
      </c>
      <c r="T52" s="3" t="s">
        <v>708</v>
      </c>
      <c r="U52" s="3" t="s">
        <v>709</v>
      </c>
      <c r="V52" s="12" t="s">
        <v>710</v>
      </c>
      <c r="W52" s="3" t="s">
        <v>711</v>
      </c>
      <c r="X52" s="3" t="s">
        <v>711</v>
      </c>
      <c r="Y52" s="3" t="s">
        <v>188</v>
      </c>
      <c r="Z52" s="3" t="s">
        <v>189</v>
      </c>
      <c r="AA52" s="3" t="s">
        <v>190</v>
      </c>
      <c r="AB52" s="3" t="s">
        <v>712</v>
      </c>
      <c r="AC52" s="3" t="s">
        <v>174</v>
      </c>
      <c r="AD52" s="3" t="s">
        <v>248</v>
      </c>
      <c r="AE52" s="3" t="s">
        <v>134</v>
      </c>
      <c r="AF52" s="3" t="s">
        <v>553</v>
      </c>
      <c r="AG52" s="3" t="s">
        <v>713</v>
      </c>
      <c r="AH52" s="3" t="s">
        <v>115</v>
      </c>
      <c r="AI52" s="3"/>
      <c r="AJ52" s="3"/>
      <c r="AK52" s="3" t="s">
        <v>116</v>
      </c>
      <c r="AL52" s="10">
        <f>DATE(2026,1,21)+TIME(13,46,41)</f>
        <v>46043.57408564815</v>
      </c>
    </row>
    <row r="53" spans="1:38" ht="30.95">
      <c r="A53" s="13">
        <f>DATE(2026,1,8)+TIME(15,29,37)</f>
        <v>46030.645567129628</v>
      </c>
      <c r="B53" s="5" t="s">
        <v>714</v>
      </c>
      <c r="C53" s="5" t="s">
        <v>715</v>
      </c>
      <c r="D53" s="5" t="s">
        <v>716</v>
      </c>
      <c r="E53" s="5" t="s">
        <v>40</v>
      </c>
      <c r="F53" s="5" t="s">
        <v>120</v>
      </c>
      <c r="G53" s="5" t="s">
        <v>57</v>
      </c>
      <c r="H53" s="5" t="s">
        <v>99</v>
      </c>
      <c r="I53" s="14">
        <f>DATE(2026,2,26)</f>
        <v>46079</v>
      </c>
      <c r="J53" s="14">
        <f>DATE(2026,3,1)</f>
        <v>46082</v>
      </c>
      <c r="K53" s="5"/>
      <c r="L53" s="5" t="s">
        <v>717</v>
      </c>
      <c r="M53" s="5" t="s">
        <v>100</v>
      </c>
      <c r="N53" s="5" t="s">
        <v>121</v>
      </c>
      <c r="O53" s="5"/>
      <c r="P53" s="5"/>
      <c r="Q53" s="5"/>
      <c r="R53" s="5"/>
      <c r="S53" s="5" t="s">
        <v>718</v>
      </c>
      <c r="T53" s="5" t="s">
        <v>719</v>
      </c>
      <c r="U53" s="5" t="s">
        <v>720</v>
      </c>
      <c r="V53" s="15" t="s">
        <v>721</v>
      </c>
      <c r="W53" s="5" t="s">
        <v>722</v>
      </c>
      <c r="X53" s="5" t="s">
        <v>722</v>
      </c>
      <c r="Y53" s="5" t="s">
        <v>723</v>
      </c>
      <c r="Z53" s="5" t="s">
        <v>399</v>
      </c>
      <c r="AA53" s="5" t="s">
        <v>400</v>
      </c>
      <c r="AB53" s="5" t="s">
        <v>724</v>
      </c>
      <c r="AC53" s="5" t="s">
        <v>308</v>
      </c>
      <c r="AD53" s="5" t="s">
        <v>111</v>
      </c>
      <c r="AE53" s="5" t="s">
        <v>134</v>
      </c>
      <c r="AF53" s="5" t="s">
        <v>135</v>
      </c>
      <c r="AG53" s="5" t="s">
        <v>136</v>
      </c>
      <c r="AH53" s="5" t="s">
        <v>115</v>
      </c>
      <c r="AI53" s="5"/>
      <c r="AJ53" s="5"/>
      <c r="AK53" s="5" t="s">
        <v>116</v>
      </c>
      <c r="AL53" s="13">
        <f>DATE(2026,1,8)+TIME(15,29,37)</f>
        <v>46030.645567129628</v>
      </c>
    </row>
    <row r="54" spans="1:38" ht="108.6">
      <c r="A54" s="13">
        <f>DATE(2025,12,19)+TIME(18,45,37)</f>
        <v>46010.781678240739</v>
      </c>
      <c r="B54" s="5" t="s">
        <v>725</v>
      </c>
      <c r="C54" s="5" t="s">
        <v>726</v>
      </c>
      <c r="D54" s="5" t="s">
        <v>727</v>
      </c>
      <c r="E54" s="5" t="s">
        <v>43</v>
      </c>
      <c r="F54" s="5" t="s">
        <v>120</v>
      </c>
      <c r="G54" s="5" t="s">
        <v>57</v>
      </c>
      <c r="H54" s="5" t="s">
        <v>99</v>
      </c>
      <c r="I54" s="14">
        <f>DATE(2026,2,26)</f>
        <v>46079</v>
      </c>
      <c r="J54" s="14">
        <f>DATE(2026,3,1)</f>
        <v>46082</v>
      </c>
      <c r="K54" s="5"/>
      <c r="L54" s="5" t="s">
        <v>728</v>
      </c>
      <c r="M54" s="5" t="s">
        <v>100</v>
      </c>
      <c r="N54" s="5" t="s">
        <v>121</v>
      </c>
      <c r="O54" s="5"/>
      <c r="P54" s="5"/>
      <c r="Q54" s="5"/>
      <c r="R54" s="5"/>
      <c r="S54" s="5" t="s">
        <v>729</v>
      </c>
      <c r="T54" s="5" t="s">
        <v>730</v>
      </c>
      <c r="U54" s="5" t="s">
        <v>731</v>
      </c>
      <c r="V54" s="15" t="s">
        <v>732</v>
      </c>
      <c r="W54" s="5" t="s">
        <v>733</v>
      </c>
      <c r="X54" s="5" t="s">
        <v>734</v>
      </c>
      <c r="Y54" s="5" t="s">
        <v>632</v>
      </c>
      <c r="Z54" s="5" t="s">
        <v>107</v>
      </c>
      <c r="AA54" s="5" t="s">
        <v>108</v>
      </c>
      <c r="AB54" s="5" t="s">
        <v>735</v>
      </c>
      <c r="AC54" s="5" t="s">
        <v>132</v>
      </c>
      <c r="AD54" s="5" t="s">
        <v>157</v>
      </c>
      <c r="AE54" s="5" t="s">
        <v>134</v>
      </c>
      <c r="AF54" s="5" t="s">
        <v>113</v>
      </c>
      <c r="AG54" s="5" t="s">
        <v>159</v>
      </c>
      <c r="AH54" s="5" t="s">
        <v>115</v>
      </c>
      <c r="AI54" s="5"/>
      <c r="AJ54" s="5"/>
      <c r="AK54" s="5" t="s">
        <v>116</v>
      </c>
      <c r="AL54" s="13">
        <f>DATE(2025,12,19)+TIME(18,45,37)</f>
        <v>46010.781678240739</v>
      </c>
    </row>
    <row r="55" spans="1:38" ht="30.95">
      <c r="A55" s="13">
        <f>DATE(2026,1,10)+TIME(14,3,40)</f>
        <v>46032.585879629631</v>
      </c>
      <c r="B55" s="5" t="s">
        <v>736</v>
      </c>
      <c r="C55" s="5" t="s">
        <v>737</v>
      </c>
      <c r="D55" s="5" t="s">
        <v>738</v>
      </c>
      <c r="E55" s="5" t="s">
        <v>48</v>
      </c>
      <c r="F55" s="5" t="s">
        <v>141</v>
      </c>
      <c r="G55" s="5" t="s">
        <v>57</v>
      </c>
      <c r="H55" s="5" t="s">
        <v>99</v>
      </c>
      <c r="I55" s="14">
        <f>DATE(2026,2,26)</f>
        <v>46079</v>
      </c>
      <c r="J55" s="14">
        <f>DATE(2026,3,1)</f>
        <v>46082</v>
      </c>
      <c r="K55" s="5"/>
      <c r="L55" s="5" t="s">
        <v>739</v>
      </c>
      <c r="M55" s="5" t="s">
        <v>100</v>
      </c>
      <c r="N55" s="5" t="s">
        <v>121</v>
      </c>
      <c r="O55" s="5"/>
      <c r="P55" s="5"/>
      <c r="Q55" s="5"/>
      <c r="R55" s="5"/>
      <c r="S55" s="5" t="s">
        <v>740</v>
      </c>
      <c r="T55" s="5" t="s">
        <v>741</v>
      </c>
      <c r="U55" s="5" t="s">
        <v>742</v>
      </c>
      <c r="V55" s="15" t="s">
        <v>743</v>
      </c>
      <c r="W55" s="5" t="s">
        <v>744</v>
      </c>
      <c r="X55" s="5" t="s">
        <v>744</v>
      </c>
      <c r="Y55" s="5" t="s">
        <v>745</v>
      </c>
      <c r="Z55" s="5" t="s">
        <v>245</v>
      </c>
      <c r="AA55" s="5" t="s">
        <v>246</v>
      </c>
      <c r="AB55" s="5" t="s">
        <v>746</v>
      </c>
      <c r="AC55" s="5" t="s">
        <v>132</v>
      </c>
      <c r="AD55" s="5" t="s">
        <v>175</v>
      </c>
      <c r="AE55" s="5" t="s">
        <v>158</v>
      </c>
      <c r="AF55" s="5" t="s">
        <v>359</v>
      </c>
      <c r="AG55" s="5" t="s">
        <v>218</v>
      </c>
      <c r="AH55" s="5" t="s">
        <v>115</v>
      </c>
      <c r="AI55" s="5"/>
      <c r="AJ55" s="5"/>
      <c r="AK55" s="5" t="s">
        <v>116</v>
      </c>
      <c r="AL55" s="13">
        <f>DATE(2026,1,10)+TIME(14,3,40)</f>
        <v>46032.585879629631</v>
      </c>
    </row>
    <row r="56" spans="1:38" ht="46.5">
      <c r="A56" s="13">
        <f>DATE(2026,1,8)+TIME(13,0,19)</f>
        <v>46030.541886574072</v>
      </c>
      <c r="B56" s="5" t="s">
        <v>747</v>
      </c>
      <c r="C56" s="5" t="s">
        <v>748</v>
      </c>
      <c r="D56" s="5" t="s">
        <v>749</v>
      </c>
      <c r="E56" s="5" t="s">
        <v>40</v>
      </c>
      <c r="F56" s="5" t="s">
        <v>120</v>
      </c>
      <c r="G56" s="5" t="s">
        <v>57</v>
      </c>
      <c r="H56" s="5" t="s">
        <v>99</v>
      </c>
      <c r="I56" s="14">
        <f>DATE(2026,2,26)</f>
        <v>46079</v>
      </c>
      <c r="J56" s="14">
        <f>DATE(2026,3,2)</f>
        <v>46083</v>
      </c>
      <c r="K56" s="5" t="s">
        <v>750</v>
      </c>
      <c r="L56" s="5" t="s">
        <v>751</v>
      </c>
      <c r="M56" s="5" t="s">
        <v>100</v>
      </c>
      <c r="N56" s="5" t="s">
        <v>121</v>
      </c>
      <c r="O56" s="5"/>
      <c r="P56" s="5"/>
      <c r="Q56" s="5"/>
      <c r="R56" s="5"/>
      <c r="S56" s="5" t="s">
        <v>752</v>
      </c>
      <c r="T56" s="5" t="s">
        <v>753</v>
      </c>
      <c r="U56" s="5" t="s">
        <v>754</v>
      </c>
      <c r="V56" s="15" t="s">
        <v>755</v>
      </c>
      <c r="W56" s="5" t="s">
        <v>756</v>
      </c>
      <c r="X56" s="5" t="s">
        <v>756</v>
      </c>
      <c r="Y56" s="5" t="s">
        <v>700</v>
      </c>
      <c r="Z56" s="5" t="s">
        <v>399</v>
      </c>
      <c r="AA56" s="5" t="s">
        <v>400</v>
      </c>
      <c r="AB56" s="5" t="s">
        <v>401</v>
      </c>
      <c r="AC56" s="5" t="s">
        <v>757</v>
      </c>
      <c r="AD56" s="5" t="s">
        <v>389</v>
      </c>
      <c r="AE56" s="5" t="s">
        <v>134</v>
      </c>
      <c r="AF56" s="5" t="s">
        <v>176</v>
      </c>
      <c r="AG56" s="5" t="s">
        <v>177</v>
      </c>
      <c r="AH56" s="5" t="s">
        <v>115</v>
      </c>
      <c r="AI56" s="5"/>
      <c r="AJ56" s="5"/>
      <c r="AK56" s="5" t="s">
        <v>116</v>
      </c>
      <c r="AL56" s="13">
        <f>DATE(2026,1,8)+TIME(13,0,19)</f>
        <v>46030.541886574072</v>
      </c>
    </row>
    <row r="57" spans="1:38" ht="62.1">
      <c r="A57" s="10">
        <f>DATE(2026,1,9)+TIME(15,58,51)</f>
        <v>46031.665868055556</v>
      </c>
      <c r="B57" s="3" t="s">
        <v>758</v>
      </c>
      <c r="C57" s="3" t="s">
        <v>759</v>
      </c>
      <c r="D57" s="3" t="s">
        <v>760</v>
      </c>
      <c r="E57" s="3" t="s">
        <v>49</v>
      </c>
      <c r="F57" s="3" t="s">
        <v>141</v>
      </c>
      <c r="G57" s="3" t="s">
        <v>57</v>
      </c>
      <c r="H57" s="3" t="s">
        <v>99</v>
      </c>
      <c r="I57" s="11">
        <f>DATE(2026,2,26)</f>
        <v>46079</v>
      </c>
      <c r="J57" s="11">
        <f>DATE(2026,3,1)</f>
        <v>46082</v>
      </c>
      <c r="K57" s="3"/>
      <c r="L57" s="3"/>
      <c r="M57" s="3" t="s">
        <v>100</v>
      </c>
      <c r="N57" s="3" t="s">
        <v>143</v>
      </c>
      <c r="O57" s="3" t="s">
        <v>761</v>
      </c>
      <c r="P57" s="3" t="s">
        <v>762</v>
      </c>
      <c r="Q57" s="3" t="s">
        <v>763</v>
      </c>
      <c r="R57" s="3"/>
      <c r="S57" s="3" t="s">
        <v>764</v>
      </c>
      <c r="T57" s="3" t="s">
        <v>765</v>
      </c>
      <c r="U57" s="3" t="s">
        <v>766</v>
      </c>
      <c r="V57" s="12" t="s">
        <v>767</v>
      </c>
      <c r="W57" s="3" t="s">
        <v>768</v>
      </c>
      <c r="X57" s="3" t="s">
        <v>768</v>
      </c>
      <c r="Y57" s="3" t="s">
        <v>769</v>
      </c>
      <c r="Z57" s="3" t="s">
        <v>129</v>
      </c>
      <c r="AA57" s="3" t="s">
        <v>130</v>
      </c>
      <c r="AB57" s="3" t="s">
        <v>770</v>
      </c>
      <c r="AC57" s="3" t="s">
        <v>308</v>
      </c>
      <c r="AD57" s="3" t="s">
        <v>175</v>
      </c>
      <c r="AE57" s="3" t="s">
        <v>158</v>
      </c>
      <c r="AF57" s="3" t="s">
        <v>176</v>
      </c>
      <c r="AG57" s="3" t="s">
        <v>159</v>
      </c>
      <c r="AH57" s="3" t="s">
        <v>115</v>
      </c>
      <c r="AI57" s="3"/>
      <c r="AJ57" s="3" t="s">
        <v>137</v>
      </c>
      <c r="AK57" s="3" t="s">
        <v>116</v>
      </c>
      <c r="AL57" s="10">
        <f>DATE(2026,1,9)+TIME(15,58,51)</f>
        <v>46031.665868055556</v>
      </c>
    </row>
    <row r="58" spans="1:38" ht="30.95">
      <c r="A58" s="10">
        <f>DATE(2025,12,15)+TIME(13,35,23)</f>
        <v>46006.566238425927</v>
      </c>
      <c r="B58" s="3" t="s">
        <v>771</v>
      </c>
      <c r="C58" s="3" t="s">
        <v>772</v>
      </c>
      <c r="D58" s="3" t="s">
        <v>773</v>
      </c>
      <c r="E58" s="3" t="s">
        <v>42</v>
      </c>
      <c r="F58" s="3" t="s">
        <v>141</v>
      </c>
      <c r="G58" s="3" t="s">
        <v>57</v>
      </c>
      <c r="H58" s="3" t="s">
        <v>99</v>
      </c>
      <c r="I58" s="11">
        <f>DATE(2026,2,26)</f>
        <v>46079</v>
      </c>
      <c r="J58" s="11">
        <f>DATE(2026,3,1)</f>
        <v>46082</v>
      </c>
      <c r="K58" s="3"/>
      <c r="L58" s="3"/>
      <c r="M58" s="3"/>
      <c r="N58" s="3" t="s">
        <v>121</v>
      </c>
      <c r="O58" s="3"/>
      <c r="P58" s="3"/>
      <c r="Q58" s="3"/>
      <c r="R58" s="3"/>
      <c r="S58" s="3" t="s">
        <v>774</v>
      </c>
      <c r="T58" s="3" t="s">
        <v>775</v>
      </c>
      <c r="U58" s="3" t="s">
        <v>776</v>
      </c>
      <c r="V58" s="12" t="s">
        <v>777</v>
      </c>
      <c r="W58" s="3" t="s">
        <v>778</v>
      </c>
      <c r="X58" s="3" t="s">
        <v>778</v>
      </c>
      <c r="Y58" s="3" t="s">
        <v>779</v>
      </c>
      <c r="Z58" s="3" t="s">
        <v>506</v>
      </c>
      <c r="AA58" s="3" t="s">
        <v>507</v>
      </c>
      <c r="AB58" s="3" t="s">
        <v>780</v>
      </c>
      <c r="AC58" s="3" t="s">
        <v>132</v>
      </c>
      <c r="AD58" s="3" t="s">
        <v>175</v>
      </c>
      <c r="AE58" s="3" t="s">
        <v>158</v>
      </c>
      <c r="AF58" s="3" t="s">
        <v>553</v>
      </c>
      <c r="AG58" s="3" t="s">
        <v>159</v>
      </c>
      <c r="AH58" s="3" t="s">
        <v>115</v>
      </c>
      <c r="AI58" s="3"/>
      <c r="AJ58" s="3"/>
      <c r="AK58" s="3" t="s">
        <v>116</v>
      </c>
      <c r="AL58" s="10">
        <f>DATE(2025,12,15)+TIME(13,35,23)</f>
        <v>46006.566238425927</v>
      </c>
    </row>
    <row r="59" spans="1:38" ht="30.95">
      <c r="A59" s="13">
        <f>DATE(2026,1,7)+TIME(15,19,57)</f>
        <v>46029.638854166667</v>
      </c>
      <c r="B59" s="5" t="s">
        <v>781</v>
      </c>
      <c r="C59" s="5" t="s">
        <v>782</v>
      </c>
      <c r="D59" s="5" t="s">
        <v>783</v>
      </c>
      <c r="E59" s="5" t="s">
        <v>46</v>
      </c>
      <c r="F59" s="5" t="s">
        <v>141</v>
      </c>
      <c r="G59" s="5" t="s">
        <v>57</v>
      </c>
      <c r="H59" s="5" t="s">
        <v>99</v>
      </c>
      <c r="I59" s="14">
        <f>DATE(2026,2,26)</f>
        <v>46079</v>
      </c>
      <c r="J59" s="14">
        <f>DATE(2026,3,1)</f>
        <v>46082</v>
      </c>
      <c r="K59" s="5"/>
      <c r="L59" s="5" t="s">
        <v>784</v>
      </c>
      <c r="M59" s="5" t="s">
        <v>100</v>
      </c>
      <c r="N59" s="5" t="s">
        <v>121</v>
      </c>
      <c r="O59" s="5"/>
      <c r="P59" s="5"/>
      <c r="Q59" s="5"/>
      <c r="R59" s="5"/>
      <c r="S59" s="5" t="s">
        <v>785</v>
      </c>
      <c r="T59" s="5" t="s">
        <v>786</v>
      </c>
      <c r="U59" s="5" t="s">
        <v>787</v>
      </c>
      <c r="V59" s="15" t="s">
        <v>788</v>
      </c>
      <c r="W59" s="5" t="s">
        <v>789</v>
      </c>
      <c r="X59" s="5" t="s">
        <v>790</v>
      </c>
      <c r="Y59" s="5" t="s">
        <v>791</v>
      </c>
      <c r="Z59" s="5" t="s">
        <v>321</v>
      </c>
      <c r="AA59" s="5" t="s">
        <v>322</v>
      </c>
      <c r="AB59" s="5" t="s">
        <v>792</v>
      </c>
      <c r="AC59" s="5" t="s">
        <v>132</v>
      </c>
      <c r="AD59" s="5" t="s">
        <v>175</v>
      </c>
      <c r="AE59" s="5" t="s">
        <v>158</v>
      </c>
      <c r="AF59" s="5" t="s">
        <v>135</v>
      </c>
      <c r="AG59" s="5" t="s">
        <v>136</v>
      </c>
      <c r="AH59" s="5" t="s">
        <v>115</v>
      </c>
      <c r="AI59" s="5"/>
      <c r="AJ59" s="5" t="s">
        <v>137</v>
      </c>
      <c r="AK59" s="5" t="s">
        <v>116</v>
      </c>
      <c r="AL59" s="13">
        <f>DATE(2026,1,7)+TIME(15,19,57)</f>
        <v>46029.638854166667</v>
      </c>
    </row>
    <row r="60" spans="1:38" ht="30.95">
      <c r="A60" s="13">
        <f>DATE(2026,1,31)+TIME(18,18,26)</f>
        <v>46053.762800925928</v>
      </c>
      <c r="B60" s="5" t="s">
        <v>793</v>
      </c>
      <c r="C60" s="5" t="s">
        <v>794</v>
      </c>
      <c r="D60" s="5" t="s">
        <v>795</v>
      </c>
      <c r="E60" s="5" t="s">
        <v>34</v>
      </c>
      <c r="F60" s="5" t="s">
        <v>120</v>
      </c>
      <c r="G60" s="5" t="s">
        <v>57</v>
      </c>
      <c r="H60" s="5" t="s">
        <v>99</v>
      </c>
      <c r="I60" s="14">
        <f>DATE(2026,2,26)</f>
        <v>46079</v>
      </c>
      <c r="J60" s="14">
        <f>DATE(2026,3,1)</f>
        <v>46082</v>
      </c>
      <c r="K60" s="5"/>
      <c r="L60" s="5"/>
      <c r="M60" s="5"/>
      <c r="N60" s="5" t="s">
        <v>121</v>
      </c>
      <c r="O60" s="5"/>
      <c r="P60" s="5"/>
      <c r="Q60" s="5"/>
      <c r="R60" s="5"/>
      <c r="S60" s="5" t="s">
        <v>796</v>
      </c>
      <c r="T60" s="5" t="s">
        <v>797</v>
      </c>
      <c r="U60" s="5" t="s">
        <v>798</v>
      </c>
      <c r="V60" s="15" t="s">
        <v>799</v>
      </c>
      <c r="W60" s="5" t="s">
        <v>800</v>
      </c>
      <c r="X60" s="5" t="s">
        <v>800</v>
      </c>
      <c r="Y60" s="5" t="s">
        <v>444</v>
      </c>
      <c r="Z60" s="5" t="s">
        <v>446</v>
      </c>
      <c r="AA60" s="5"/>
      <c r="AB60" s="5" t="s">
        <v>472</v>
      </c>
      <c r="AC60" s="5" t="s">
        <v>132</v>
      </c>
      <c r="AD60" s="5" t="s">
        <v>157</v>
      </c>
      <c r="AE60" s="5" t="s">
        <v>134</v>
      </c>
      <c r="AF60" s="5" t="s">
        <v>176</v>
      </c>
      <c r="AG60" s="5" t="s">
        <v>177</v>
      </c>
      <c r="AH60" s="5" t="s">
        <v>115</v>
      </c>
      <c r="AI60" s="5"/>
      <c r="AJ60" s="5"/>
      <c r="AK60" s="5" t="s">
        <v>116</v>
      </c>
      <c r="AL60" s="13">
        <f>DATE(2026,1,31)+TIME(18,18,26)</f>
        <v>46053.762800925928</v>
      </c>
    </row>
    <row r="61" spans="1:38" ht="62.1">
      <c r="A61" s="13">
        <f>DATE(2025,12,21)+TIME(10,39,41)</f>
        <v>46012.444224537037</v>
      </c>
      <c r="B61" s="5" t="s">
        <v>801</v>
      </c>
      <c r="C61" s="5" t="s">
        <v>802</v>
      </c>
      <c r="D61" s="5" t="s">
        <v>803</v>
      </c>
      <c r="E61" s="5" t="s">
        <v>46</v>
      </c>
      <c r="F61" s="5" t="s">
        <v>120</v>
      </c>
      <c r="G61" s="5" t="s">
        <v>57</v>
      </c>
      <c r="H61" s="5" t="s">
        <v>99</v>
      </c>
      <c r="I61" s="14">
        <f>DATE(2026,2,26)</f>
        <v>46079</v>
      </c>
      <c r="J61" s="14">
        <f>DATE(2026,3,1)</f>
        <v>46082</v>
      </c>
      <c r="K61" s="5"/>
      <c r="L61" s="5" t="s">
        <v>804</v>
      </c>
      <c r="M61" s="5" t="s">
        <v>100</v>
      </c>
      <c r="N61" s="5" t="s">
        <v>143</v>
      </c>
      <c r="O61" s="5" t="s">
        <v>805</v>
      </c>
      <c r="P61" s="5" t="s">
        <v>806</v>
      </c>
      <c r="Q61" s="5" t="s">
        <v>803</v>
      </c>
      <c r="R61" s="5"/>
      <c r="S61" s="5" t="s">
        <v>807</v>
      </c>
      <c r="T61" s="5" t="s">
        <v>808</v>
      </c>
      <c r="U61" s="5" t="s">
        <v>809</v>
      </c>
      <c r="V61" s="15" t="s">
        <v>810</v>
      </c>
      <c r="W61" s="5" t="s">
        <v>811</v>
      </c>
      <c r="X61" s="5" t="s">
        <v>811</v>
      </c>
      <c r="Y61" s="5" t="s">
        <v>812</v>
      </c>
      <c r="Z61" s="5" t="s">
        <v>321</v>
      </c>
      <c r="AA61" s="5" t="s">
        <v>322</v>
      </c>
      <c r="AB61" s="5" t="s">
        <v>813</v>
      </c>
      <c r="AC61" s="5" t="s">
        <v>174</v>
      </c>
      <c r="AD61" s="5" t="s">
        <v>157</v>
      </c>
      <c r="AE61" s="5" t="s">
        <v>134</v>
      </c>
      <c r="AF61" s="5" t="s">
        <v>176</v>
      </c>
      <c r="AG61" s="5" t="s">
        <v>177</v>
      </c>
      <c r="AH61" s="5" t="s">
        <v>115</v>
      </c>
      <c r="AI61" s="5"/>
      <c r="AJ61" s="5"/>
      <c r="AK61" s="5" t="s">
        <v>116</v>
      </c>
      <c r="AL61" s="13">
        <f>DATE(2025,12,21)+TIME(10,39,41)</f>
        <v>46012.444224537037</v>
      </c>
    </row>
    <row r="62" spans="1:38" ht="62.1">
      <c r="A62" s="10">
        <f>DATE(2026,1,21)+TIME(6,10,57)</f>
        <v>46043.257604166669</v>
      </c>
      <c r="B62" s="3" t="s">
        <v>814</v>
      </c>
      <c r="C62" s="3" t="s">
        <v>815</v>
      </c>
      <c r="D62" s="3" t="s">
        <v>816</v>
      </c>
      <c r="E62" s="3" t="s">
        <v>45</v>
      </c>
      <c r="F62" s="3" t="s">
        <v>120</v>
      </c>
      <c r="G62" s="3" t="s">
        <v>57</v>
      </c>
      <c r="H62" s="3" t="s">
        <v>99</v>
      </c>
      <c r="I62" s="11">
        <f>DATE(2026,2,26)</f>
        <v>46079</v>
      </c>
      <c r="J62" s="11">
        <f>DATE(2026,3,1)</f>
        <v>46082</v>
      </c>
      <c r="K62" s="3"/>
      <c r="L62" s="3" t="s">
        <v>817</v>
      </c>
      <c r="M62" s="3" t="s">
        <v>100</v>
      </c>
      <c r="N62" s="3" t="s">
        <v>143</v>
      </c>
      <c r="O62" s="3" t="s">
        <v>818</v>
      </c>
      <c r="P62" s="3" t="s">
        <v>819</v>
      </c>
      <c r="Q62" s="3" t="s">
        <v>816</v>
      </c>
      <c r="R62" s="3"/>
      <c r="S62" s="3" t="s">
        <v>820</v>
      </c>
      <c r="T62" s="3" t="s">
        <v>821</v>
      </c>
      <c r="U62" s="3" t="s">
        <v>822</v>
      </c>
      <c r="V62" s="12" t="s">
        <v>823</v>
      </c>
      <c r="W62" s="3" t="s">
        <v>824</v>
      </c>
      <c r="X62" s="3" t="s">
        <v>824</v>
      </c>
      <c r="Y62" s="3" t="s">
        <v>825</v>
      </c>
      <c r="Z62" s="3" t="s">
        <v>189</v>
      </c>
      <c r="AA62" s="3" t="s">
        <v>190</v>
      </c>
      <c r="AB62" s="3" t="s">
        <v>826</v>
      </c>
      <c r="AC62" s="3" t="s">
        <v>132</v>
      </c>
      <c r="AD62" s="3" t="s">
        <v>133</v>
      </c>
      <c r="AE62" s="3" t="s">
        <v>134</v>
      </c>
      <c r="AF62" s="3" t="s">
        <v>135</v>
      </c>
      <c r="AG62" s="3" t="s">
        <v>159</v>
      </c>
      <c r="AH62" s="3" t="s">
        <v>115</v>
      </c>
      <c r="AI62" s="3"/>
      <c r="AJ62" s="3" t="s">
        <v>137</v>
      </c>
      <c r="AK62" s="3" t="s">
        <v>116</v>
      </c>
      <c r="AL62" s="10">
        <f>DATE(2026,1,21)+TIME(6,10,57)</f>
        <v>46043.257604166669</v>
      </c>
    </row>
    <row r="63" spans="1:38" ht="30.95">
      <c r="A63" s="10">
        <f>DATE(2026,1,10)+TIME(11,16,50)</f>
        <v>46032.470023148147</v>
      </c>
      <c r="B63" s="3" t="s">
        <v>827</v>
      </c>
      <c r="C63" s="3" t="s">
        <v>828</v>
      </c>
      <c r="D63" s="3" t="s">
        <v>829</v>
      </c>
      <c r="E63" s="3" t="s">
        <v>31</v>
      </c>
      <c r="F63" s="3" t="s">
        <v>98</v>
      </c>
      <c r="G63" s="3" t="s">
        <v>57</v>
      </c>
      <c r="H63" s="3" t="s">
        <v>99</v>
      </c>
      <c r="I63" s="11">
        <f>DATE(2026,2,26)</f>
        <v>46079</v>
      </c>
      <c r="J63" s="11">
        <f>DATE(2026,3,1)</f>
        <v>46082</v>
      </c>
      <c r="K63" s="3" t="s">
        <v>830</v>
      </c>
      <c r="L63" s="3" t="s">
        <v>831</v>
      </c>
      <c r="M63" s="3" t="s">
        <v>224</v>
      </c>
      <c r="N63" s="3" t="s">
        <v>121</v>
      </c>
      <c r="O63" s="3"/>
      <c r="P63" s="3"/>
      <c r="Q63" s="3"/>
      <c r="R63" s="3"/>
      <c r="S63" s="3" t="s">
        <v>832</v>
      </c>
      <c r="T63" s="3" t="s">
        <v>833</v>
      </c>
      <c r="U63" s="3" t="s">
        <v>834</v>
      </c>
      <c r="V63" s="12" t="s">
        <v>835</v>
      </c>
      <c r="W63" s="3" t="s">
        <v>836</v>
      </c>
      <c r="X63" s="3" t="s">
        <v>837</v>
      </c>
      <c r="Y63" s="3" t="s">
        <v>838</v>
      </c>
      <c r="Z63" s="3" t="s">
        <v>202</v>
      </c>
      <c r="AA63" s="3"/>
      <c r="AB63" s="3" t="s">
        <v>839</v>
      </c>
      <c r="AC63" s="3" t="s">
        <v>110</v>
      </c>
      <c r="AD63" s="3" t="s">
        <v>111</v>
      </c>
      <c r="AE63" s="3" t="s">
        <v>376</v>
      </c>
      <c r="AF63" s="3" t="s">
        <v>359</v>
      </c>
      <c r="AG63" s="3" t="s">
        <v>177</v>
      </c>
      <c r="AH63" s="3" t="s">
        <v>115</v>
      </c>
      <c r="AI63" s="3"/>
      <c r="AJ63" s="3"/>
      <c r="AK63" s="3" t="s">
        <v>519</v>
      </c>
      <c r="AL63" s="10">
        <f>DATE(2026,1,10)+TIME(11,16,50)</f>
        <v>46032.470023148147</v>
      </c>
    </row>
    <row r="64" spans="1:38" ht="30.95">
      <c r="A64" s="10">
        <f>DATE(2026,2,10)+TIME(14,57,40)</f>
        <v>46063.623379629629</v>
      </c>
      <c r="B64" s="3" t="s">
        <v>840</v>
      </c>
      <c r="C64" s="3" t="s">
        <v>841</v>
      </c>
      <c r="D64" s="3" t="s">
        <v>842</v>
      </c>
      <c r="E64" s="3" t="s">
        <v>35</v>
      </c>
      <c r="F64" s="3" t="s">
        <v>120</v>
      </c>
      <c r="G64" s="3" t="s">
        <v>58</v>
      </c>
      <c r="H64" s="3" t="s">
        <v>99</v>
      </c>
      <c r="I64" s="11">
        <f>DATE(2026,2,26)</f>
        <v>46079</v>
      </c>
      <c r="J64" s="11">
        <f>DATE(2026,3,1)</f>
        <v>46082</v>
      </c>
      <c r="K64" s="3" t="s">
        <v>100</v>
      </c>
      <c r="L64" s="3" t="s">
        <v>843</v>
      </c>
      <c r="M64" s="3" t="s">
        <v>100</v>
      </c>
      <c r="N64" s="3"/>
      <c r="O64" s="3"/>
      <c r="P64" s="3"/>
      <c r="Q64" s="3"/>
      <c r="R64" s="3"/>
      <c r="S64" s="3" t="s">
        <v>844</v>
      </c>
      <c r="T64" s="3" t="s">
        <v>845</v>
      </c>
      <c r="U64" s="3" t="s">
        <v>846</v>
      </c>
      <c r="V64" s="12" t="s">
        <v>847</v>
      </c>
      <c r="W64" s="3" t="s">
        <v>848</v>
      </c>
      <c r="X64" s="3" t="s">
        <v>848</v>
      </c>
      <c r="Y64" s="3" t="s">
        <v>849</v>
      </c>
      <c r="Z64" s="3" t="s">
        <v>653</v>
      </c>
      <c r="AA64" s="3" t="s">
        <v>850</v>
      </c>
      <c r="AB64" s="3" t="s">
        <v>851</v>
      </c>
      <c r="AC64" s="3" t="s">
        <v>308</v>
      </c>
      <c r="AD64" s="3" t="s">
        <v>157</v>
      </c>
      <c r="AE64" s="3" t="s">
        <v>134</v>
      </c>
      <c r="AF64" s="3" t="s">
        <v>359</v>
      </c>
      <c r="AG64" s="3" t="s">
        <v>218</v>
      </c>
      <c r="AH64" s="3" t="s">
        <v>115</v>
      </c>
      <c r="AI64" s="3"/>
      <c r="AJ64" s="3" t="s">
        <v>137</v>
      </c>
      <c r="AK64" s="3" t="s">
        <v>449</v>
      </c>
      <c r="AL64" s="10">
        <f>DATE(2026,2,10)+TIME(15,54,7)</f>
        <v>46063.662581018521</v>
      </c>
    </row>
  </sheetData>
  <hyperlinks>
    <hyperlink ref="A1" location="'Event Information'!A1" display="Back to Table of Contents" xr:uid="{00000000-0004-0000-0300-000000000000}"/>
    <hyperlink ref="V51" r:id="rId1" xr:uid="{00000000-0004-0000-0300-000001000000}"/>
    <hyperlink ref="V12" r:id="rId2" xr:uid="{00000000-0004-0000-0300-000002000000}"/>
    <hyperlink ref="V13" r:id="rId3" xr:uid="{00000000-0004-0000-0300-000003000000}"/>
    <hyperlink ref="V14" r:id="rId4" xr:uid="{00000000-0004-0000-0300-000004000000}"/>
    <hyperlink ref="V52" r:id="rId5" xr:uid="{00000000-0004-0000-0300-000005000000}"/>
    <hyperlink ref="V6" r:id="rId6" xr:uid="{00000000-0004-0000-0300-000006000000}"/>
    <hyperlink ref="V15" r:id="rId7" xr:uid="{00000000-0004-0000-0300-000007000000}"/>
    <hyperlink ref="V16" r:id="rId8" xr:uid="{00000000-0004-0000-0300-000008000000}"/>
    <hyperlink ref="V17" r:id="rId9" xr:uid="{00000000-0004-0000-0300-000009000000}"/>
    <hyperlink ref="V18" r:id="rId10" xr:uid="{00000000-0004-0000-0300-00000A000000}"/>
    <hyperlink ref="V19" r:id="rId11" xr:uid="{00000000-0004-0000-0300-00000B000000}"/>
    <hyperlink ref="V53" r:id="rId12" xr:uid="{00000000-0004-0000-0300-00000C000000}"/>
    <hyperlink ref="V20" r:id="rId13" xr:uid="{00000000-0004-0000-0300-00000D000000}"/>
    <hyperlink ref="V21" r:id="rId14" xr:uid="{00000000-0004-0000-0300-00000E000000}"/>
    <hyperlink ref="V22" r:id="rId15" xr:uid="{00000000-0004-0000-0300-00000F000000}"/>
    <hyperlink ref="V23" r:id="rId16" xr:uid="{00000000-0004-0000-0300-000010000000}"/>
    <hyperlink ref="V64" r:id="rId17" xr:uid="{00000000-0004-0000-0300-000011000000}"/>
    <hyperlink ref="V54" r:id="rId18" xr:uid="{00000000-0004-0000-0300-000012000000}"/>
    <hyperlink ref="V24" r:id="rId19" xr:uid="{00000000-0004-0000-0300-000013000000}"/>
    <hyperlink ref="V25" r:id="rId20" xr:uid="{00000000-0004-0000-0300-000014000000}"/>
    <hyperlink ref="V26" r:id="rId21" xr:uid="{00000000-0004-0000-0300-000015000000}"/>
    <hyperlink ref="V27" r:id="rId22" xr:uid="{00000000-0004-0000-0300-000016000000}"/>
    <hyperlink ref="V28" r:id="rId23" xr:uid="{00000000-0004-0000-0300-000017000000}"/>
    <hyperlink ref="V49" r:id="rId24" xr:uid="{00000000-0004-0000-0300-000018000000}"/>
    <hyperlink ref="V29" r:id="rId25" xr:uid="{00000000-0004-0000-0300-000019000000}"/>
    <hyperlink ref="V55" r:id="rId26" xr:uid="{00000000-0004-0000-0300-00001A000000}"/>
    <hyperlink ref="V30" r:id="rId27" xr:uid="{00000000-0004-0000-0300-00001B000000}"/>
    <hyperlink ref="V31" r:id="rId28" xr:uid="{00000000-0004-0000-0300-00001C000000}"/>
    <hyperlink ref="V7" r:id="rId29" xr:uid="{00000000-0004-0000-0300-00001D000000}"/>
    <hyperlink ref="V8" r:id="rId30" xr:uid="{00000000-0004-0000-0300-00001E000000}"/>
    <hyperlink ref="V32" r:id="rId31" xr:uid="{00000000-0004-0000-0300-00001F000000}"/>
    <hyperlink ref="V56" r:id="rId32" xr:uid="{00000000-0004-0000-0300-000020000000}"/>
    <hyperlink ref="V33" r:id="rId33" xr:uid="{00000000-0004-0000-0300-000021000000}"/>
    <hyperlink ref="V34" r:id="rId34" xr:uid="{00000000-0004-0000-0300-000022000000}"/>
    <hyperlink ref="V57" r:id="rId35" xr:uid="{00000000-0004-0000-0300-000023000000}"/>
    <hyperlink ref="V35" r:id="rId36" xr:uid="{00000000-0004-0000-0300-000024000000}"/>
    <hyperlink ref="V58" r:id="rId37" xr:uid="{00000000-0004-0000-0300-000025000000}"/>
    <hyperlink ref="V50" r:id="rId38" xr:uid="{00000000-0004-0000-0300-000026000000}"/>
    <hyperlink ref="V36" r:id="rId39" xr:uid="{00000000-0004-0000-0300-000027000000}"/>
    <hyperlink ref="V59" r:id="rId40" xr:uid="{00000000-0004-0000-0300-000028000000}"/>
    <hyperlink ref="V37" r:id="rId41" xr:uid="{00000000-0004-0000-0300-000029000000}"/>
    <hyperlink ref="V5" r:id="rId42" xr:uid="{00000000-0004-0000-0300-00002A000000}"/>
    <hyperlink ref="V38" r:id="rId43" xr:uid="{00000000-0004-0000-0300-00002B000000}"/>
    <hyperlink ref="V60" r:id="rId44" xr:uid="{00000000-0004-0000-0300-00002C000000}"/>
    <hyperlink ref="V39" r:id="rId45" xr:uid="{00000000-0004-0000-0300-00002D000000}"/>
    <hyperlink ref="V40" r:id="rId46" xr:uid="{00000000-0004-0000-0300-00002E000000}"/>
    <hyperlink ref="V41" r:id="rId47" xr:uid="{00000000-0004-0000-0300-00002F000000}"/>
    <hyperlink ref="V42" r:id="rId48" xr:uid="{00000000-0004-0000-0300-000030000000}"/>
    <hyperlink ref="V9" r:id="rId49" xr:uid="{00000000-0004-0000-0300-000031000000}"/>
    <hyperlink ref="V43" r:id="rId50" xr:uid="{00000000-0004-0000-0300-000032000000}"/>
    <hyperlink ref="V11" r:id="rId51" xr:uid="{00000000-0004-0000-0300-000033000000}"/>
    <hyperlink ref="V61" r:id="rId52" xr:uid="{00000000-0004-0000-0300-000034000000}"/>
    <hyperlink ref="V62" r:id="rId53" xr:uid="{00000000-0004-0000-0300-000035000000}"/>
    <hyperlink ref="V44" r:id="rId54" xr:uid="{00000000-0004-0000-0300-000036000000}"/>
    <hyperlink ref="V45" r:id="rId55" xr:uid="{00000000-0004-0000-0300-000037000000}"/>
    <hyperlink ref="V46" r:id="rId56" xr:uid="{00000000-0004-0000-0300-000038000000}"/>
    <hyperlink ref="V10" r:id="rId57" xr:uid="{00000000-0004-0000-0300-000039000000}"/>
    <hyperlink ref="V47" r:id="rId58" xr:uid="{00000000-0004-0000-0300-00003A000000}"/>
    <hyperlink ref="V63" r:id="rId59" xr:uid="{00000000-0004-0000-0300-00003B000000}"/>
    <hyperlink ref="V48" r:id="rId60" xr:uid="{00000000-0004-0000-0300-00003C000000}"/>
  </hyperlinks>
  <pageMargins left="0.75" right="0.75" top="1" bottom="1" header="0.5" footer="0.5"/>
  <tableParts count="1">
    <tablePart r:id="rId6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9CDE6-5D09-46B6-9C27-E7189B251754}">
  <dimension ref="A1:B49"/>
  <sheetViews>
    <sheetView workbookViewId="0"/>
  </sheetViews>
  <sheetFormatPr defaultRowHeight="12.6"/>
  <cols>
    <col min="1" max="1" width="25.7109375" customWidth="1"/>
    <col min="2" max="2" width="27.7109375" customWidth="1"/>
  </cols>
  <sheetData>
    <row r="1" spans="1:1">
      <c r="A1" s="1" t="s">
        <v>28</v>
      </c>
    </row>
    <row r="38" spans="1:2" ht="17.100000000000001">
      <c r="A38" s="7" t="s">
        <v>852</v>
      </c>
      <c r="B38" s="7" t="s">
        <v>30</v>
      </c>
    </row>
    <row r="39" spans="1:2" ht="15.6">
      <c r="A39" s="10" t="s">
        <v>853</v>
      </c>
      <c r="B39" s="4">
        <v>5</v>
      </c>
    </row>
    <row r="40" spans="1:2" ht="15.6">
      <c r="A40" s="13" t="s">
        <v>854</v>
      </c>
      <c r="B40" s="6">
        <v>22</v>
      </c>
    </row>
    <row r="41" spans="1:2" ht="15.6">
      <c r="A41" s="10" t="s">
        <v>855</v>
      </c>
      <c r="B41" s="4">
        <v>1</v>
      </c>
    </row>
    <row r="42" spans="1:2" ht="15.6">
      <c r="A42" s="13" t="s">
        <v>856</v>
      </c>
      <c r="B42" s="6">
        <v>1</v>
      </c>
    </row>
    <row r="43" spans="1:2" ht="15.6">
      <c r="A43" s="10" t="s">
        <v>857</v>
      </c>
      <c r="B43" s="4">
        <v>15</v>
      </c>
    </row>
    <row r="44" spans="1:2" ht="15.6">
      <c r="A44" s="13" t="s">
        <v>858</v>
      </c>
      <c r="B44" s="6">
        <v>2</v>
      </c>
    </row>
    <row r="45" spans="1:2" ht="15.6">
      <c r="A45" s="10" t="s">
        <v>859</v>
      </c>
      <c r="B45" s="4">
        <v>6</v>
      </c>
    </row>
    <row r="46" spans="1:2" ht="15.6">
      <c r="A46" s="13" t="s">
        <v>860</v>
      </c>
      <c r="B46" s="6">
        <v>2</v>
      </c>
    </row>
    <row r="47" spans="1:2" ht="15.6">
      <c r="A47" s="10" t="s">
        <v>861</v>
      </c>
      <c r="B47" s="4">
        <v>3</v>
      </c>
    </row>
    <row r="48" spans="1:2" ht="15.6">
      <c r="A48" s="13" t="s">
        <v>862</v>
      </c>
      <c r="B48" s="6">
        <v>2</v>
      </c>
    </row>
    <row r="49" spans="1:2" ht="15.6">
      <c r="A49" s="10" t="s">
        <v>863</v>
      </c>
      <c r="B49" s="4">
        <v>1</v>
      </c>
    </row>
  </sheetData>
  <hyperlinks>
    <hyperlink ref="A1" location="'Event Information'!A1" display="Back to Table of Contents" xr:uid="{00000000-0004-0000-0400-000000000000}"/>
  </hyperlinks>
  <pageMargins left="0.75" right="0.75" top="1" bottom="1" header="0.5" footer="0.5"/>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2FA646-CC49-47A6-9894-B5423C3E6D81}"/>
</file>

<file path=customXml/itemProps2.xml><?xml version="1.0" encoding="utf-8"?>
<ds:datastoreItem xmlns:ds="http://schemas.openxmlformats.org/officeDocument/2006/customXml" ds:itemID="{B42834FD-52B1-421C-A136-B15B24E9D5A9}"/>
</file>

<file path=customXml/itemProps3.xml><?xml version="1.0" encoding="utf-8"?>
<ds:datastoreItem xmlns:ds="http://schemas.openxmlformats.org/officeDocument/2006/customXml" ds:itemID="{7D9DEFFA-1D04-4E51-8307-3D23CAC134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Williams, Chad</cp:lastModifiedBy>
  <cp:revision/>
  <dcterms:created xsi:type="dcterms:W3CDTF">2026-02-26T15:52:14Z</dcterms:created>
  <dcterms:modified xsi:type="dcterms:W3CDTF">2026-03-11T22:16:54Z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