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neahq-my.sharepoint.com/personal/kmedina_nea_org/Documents/C4O/UniServ/2025-26 UniServ/Focus - 25-26/PA - 12.25 LGBT/"/>
    </mc:Choice>
  </mc:AlternateContent>
  <xr:revisionPtr revIDLastSave="0" documentId="8_{1690999A-2823-410D-819E-9D11987AE906}" xr6:coauthVersionLast="47" xr6:coauthVersionMax="47" xr10:uidLastSave="{00000000-0000-0000-0000-000000000000}"/>
  <bookViews>
    <workbookView xWindow="-110" yWindow="-110" windowWidth="22780" windowHeight="14540" xr2:uid="{00000000-000D-0000-FFFF-FFFF00000000}"/>
  </bookViews>
  <sheets>
    <sheet name="Registrants - LGBTQ Dec25"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2" i="2" l="1"/>
  <c r="J32" i="2"/>
  <c r="I32" i="2"/>
  <c r="A32" i="2"/>
  <c r="AL31" i="2"/>
  <c r="J31" i="2"/>
  <c r="I31" i="2"/>
  <c r="A31" i="2"/>
  <c r="AL30" i="2"/>
  <c r="J30" i="2"/>
  <c r="I30" i="2"/>
  <c r="A30" i="2"/>
  <c r="AL29" i="2"/>
  <c r="J29" i="2"/>
  <c r="I29" i="2"/>
  <c r="A29" i="2"/>
  <c r="AL28" i="2"/>
  <c r="J28" i="2"/>
  <c r="I28" i="2"/>
  <c r="A28" i="2"/>
  <c r="AL27" i="2"/>
  <c r="J27" i="2"/>
  <c r="I27" i="2"/>
  <c r="A27" i="2"/>
  <c r="AL26" i="2"/>
  <c r="J26" i="2"/>
  <c r="I26" i="2"/>
  <c r="A26" i="2"/>
  <c r="AL25" i="2"/>
  <c r="J25" i="2"/>
  <c r="I25" i="2"/>
  <c r="A25" i="2"/>
  <c r="AL24" i="2"/>
  <c r="J24" i="2"/>
  <c r="I24" i="2"/>
  <c r="A24" i="2"/>
  <c r="AL23" i="2"/>
  <c r="J23" i="2"/>
  <c r="I23" i="2"/>
  <c r="A23" i="2"/>
  <c r="AL22" i="2"/>
  <c r="J22" i="2"/>
  <c r="I22" i="2"/>
  <c r="A22" i="2"/>
  <c r="AL21" i="2"/>
  <c r="J21" i="2"/>
  <c r="I21" i="2"/>
  <c r="A21" i="2"/>
  <c r="AL20" i="2"/>
  <c r="J20" i="2"/>
  <c r="I20" i="2"/>
  <c r="A20" i="2"/>
  <c r="AL19" i="2"/>
  <c r="J19" i="2"/>
  <c r="I19" i="2"/>
  <c r="A19" i="2"/>
  <c r="AL18" i="2"/>
  <c r="J18" i="2"/>
  <c r="I18" i="2"/>
  <c r="A18" i="2"/>
  <c r="AL17" i="2"/>
  <c r="J17" i="2"/>
  <c r="I17" i="2"/>
  <c r="A17" i="2"/>
  <c r="AL16" i="2"/>
  <c r="J16" i="2"/>
  <c r="I16" i="2"/>
  <c r="A16" i="2"/>
  <c r="AL15" i="2"/>
  <c r="J15" i="2"/>
  <c r="I15" i="2"/>
  <c r="A15" i="2"/>
  <c r="AL14" i="2"/>
  <c r="J14" i="2"/>
  <c r="I14" i="2"/>
  <c r="A14" i="2"/>
  <c r="AL13" i="2"/>
  <c r="J13" i="2"/>
  <c r="I13" i="2"/>
  <c r="A13" i="2"/>
  <c r="AL12" i="2"/>
  <c r="J12" i="2"/>
  <c r="I12" i="2"/>
  <c r="A12" i="2"/>
  <c r="AL11" i="2"/>
  <c r="J11" i="2"/>
  <c r="I11" i="2"/>
  <c r="A11" i="2"/>
  <c r="AL10" i="2"/>
  <c r="J10" i="2"/>
  <c r="I10" i="2"/>
  <c r="A10" i="2"/>
  <c r="AL9" i="2"/>
  <c r="J9" i="2"/>
  <c r="I9" i="2"/>
  <c r="A9" i="2"/>
  <c r="AL8" i="2"/>
  <c r="J8" i="2"/>
  <c r="I8" i="2"/>
  <c r="A8" i="2"/>
  <c r="AL7" i="2"/>
  <c r="J7" i="2"/>
  <c r="I7" i="2"/>
  <c r="A7" i="2"/>
  <c r="AL6" i="2"/>
  <c r="J6" i="2"/>
  <c r="I6" i="2"/>
  <c r="A6" i="2"/>
  <c r="AL5" i="2"/>
  <c r="A5" i="2"/>
  <c r="AL4" i="2"/>
  <c r="J4" i="2"/>
  <c r="I4" i="2"/>
  <c r="A4" i="2"/>
  <c r="AL3" i="2"/>
  <c r="J3" i="2"/>
  <c r="I3" i="2"/>
  <c r="A3" i="2"/>
  <c r="AL2" i="2"/>
  <c r="J2" i="2"/>
  <c r="I2" i="2"/>
  <c r="A2" i="2"/>
</calcChain>
</file>

<file path=xl/sharedStrings.xml><?xml version="1.0" encoding="utf-8"?>
<sst xmlns="http://schemas.openxmlformats.org/spreadsheetml/2006/main" count="861" uniqueCount="468">
  <si>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</si>
  <si>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</si>
  <si>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</si>
  <si>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</si>
  <si>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</si>
  <si>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</si>
  <si>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</si>
  <si>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</si>
  <si>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</si>
  <si>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</si>
  <si>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</si>
  <si>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</si>
  <si>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</si>
  <si>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</si>
  <si>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</si>
  <si>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</si>
  <si>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</si>
  <si>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</si>
  <si>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</si>
  <si>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</si>
  <si>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</si>
  <si>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</si>
  <si>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</si>
  <si>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</si>
  <si>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</si>
  <si>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</si>
  <si>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</si>
  <si>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</si>
  <si>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</si>
  <si>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</si>
  <si>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</si>
  <si>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</si>
  <si>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</si>
  <si>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</si>
  <si>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</si>
  <si>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</si>
  <si>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</si>
  <si>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</si>
  <si>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Scout</t>
  </si>
  <si>
    <t>Anvar</t>
  </si>
  <si>
    <t>sanvar@okea.org</t>
  </si>
  <si>
    <t>Oklahoma Education Association</t>
  </si>
  <si>
    <t>They/Them</t>
  </si>
  <si>
    <t>NEA Member</t>
  </si>
  <si>
    <t>Yes</t>
  </si>
  <si>
    <t>Please book all hotel under my legal name "Hannah H Anvar" (Scout is a chosen name)</t>
  </si>
  <si>
    <t>N/A</t>
  </si>
  <si>
    <t>My state is my employer. Reimburse my STATE</t>
  </si>
  <si>
    <t>14058504902</t>
  </si>
  <si>
    <t>fran alavi</t>
  </si>
  <si>
    <t>405-203-8928</t>
  </si>
  <si>
    <t>Anvar, Scout</t>
  </si>
  <si>
    <t>2633 Cedar Tree Rd_x000D_
Apt E</t>
  </si>
  <si>
    <t>2633 Cedar Tree Rd</t>
  </si>
  <si>
    <t>Oklahoma City</t>
  </si>
  <si>
    <t>OK</t>
  </si>
  <si>
    <t>73120-0116</t>
  </si>
  <si>
    <t>MENA (Middle East and North Africa)</t>
  </si>
  <si>
    <t>Pansexual</t>
  </si>
  <si>
    <t>Non-Binary</t>
  </si>
  <si>
    <t>26-35</t>
  </si>
  <si>
    <t>Mid career (6-10 years)</t>
  </si>
  <si>
    <t>Accepted</t>
  </si>
  <si>
    <t>No</t>
  </si>
  <si>
    <t>Not Applicable</t>
  </si>
  <si>
    <t>Self-Registration</t>
  </si>
  <si>
    <t>Laura Lee</t>
  </si>
  <si>
    <t>Barron</t>
  </si>
  <si>
    <t>lbarron@washingtonea.org</t>
  </si>
  <si>
    <t>Washington Education Association</t>
  </si>
  <si>
    <t>She/Her</t>
  </si>
  <si>
    <t>no needs</t>
  </si>
  <si>
    <t>LakeWashington Education Association</t>
  </si>
  <si>
    <t>7192379132</t>
  </si>
  <si>
    <t>Trish Neary</t>
  </si>
  <si>
    <t>719-237-9133</t>
  </si>
  <si>
    <t>Barron, Laura Lee</t>
  </si>
  <si>
    <t>PO Box 29407_x000D_
1109 Euclid Ave</t>
  </si>
  <si>
    <t>PO Box 29407</t>
  </si>
  <si>
    <t>Bellingham</t>
  </si>
  <si>
    <t>Washington</t>
  </si>
  <si>
    <t>WA</t>
  </si>
  <si>
    <t>98228</t>
  </si>
  <si>
    <t>White</t>
  </si>
  <si>
    <t>Queer</t>
  </si>
  <si>
    <t>Woman</t>
  </si>
  <si>
    <t>46-60</t>
  </si>
  <si>
    <t>Veteran (11-19 years)</t>
  </si>
  <si>
    <t>Jenny</t>
  </si>
  <si>
    <t>Bobo</t>
  </si>
  <si>
    <t>jenny.bobo@okea.org</t>
  </si>
  <si>
    <t>405-466-5776</t>
  </si>
  <si>
    <t>Preston Bobo</t>
  </si>
  <si>
    <t>405-466-5667</t>
  </si>
  <si>
    <t>Bobo, Jenny</t>
  </si>
  <si>
    <t>2715 S. Mar Vista</t>
  </si>
  <si>
    <t>Stillwater</t>
  </si>
  <si>
    <t>Oklahoma</t>
  </si>
  <si>
    <t>74074</t>
  </si>
  <si>
    <t>Latin(o/a/x), Hispanic, and Chican(o/a/x)</t>
  </si>
  <si>
    <t>Straight/Heterosexual</t>
  </si>
  <si>
    <t>36-45</t>
  </si>
  <si>
    <t>Veteran (20-29 years)</t>
  </si>
  <si>
    <t>kmedina@nea.org</t>
  </si>
  <si>
    <t>Anthony</t>
  </si>
  <si>
    <t>Brisson</t>
  </si>
  <si>
    <t>abrisson@nea.org</t>
  </si>
  <si>
    <t>National Education Association</t>
  </si>
  <si>
    <t>He/Him</t>
  </si>
  <si>
    <t>NEA Headquarters Staff</t>
  </si>
  <si>
    <t>I will book my own hotel room</t>
  </si>
  <si>
    <t>860-617-9727</t>
  </si>
  <si>
    <t>Ryan Cathcart</t>
  </si>
  <si>
    <t>703-216-4246</t>
  </si>
  <si>
    <t>Brisson, Anthony</t>
  </si>
  <si>
    <t>5615 Governors Pond Cir.</t>
  </si>
  <si>
    <t>Alexandria</t>
  </si>
  <si>
    <t>Virginia</t>
  </si>
  <si>
    <t>VA</t>
  </si>
  <si>
    <t>22310</t>
  </si>
  <si>
    <t>Gay</t>
  </si>
  <si>
    <t>Man</t>
  </si>
  <si>
    <t>Vivian</t>
  </si>
  <si>
    <t>Brooks</t>
  </si>
  <si>
    <t>Bthursdayc220@gmail.com</t>
  </si>
  <si>
    <t>Georgia Association Of Educators</t>
  </si>
  <si>
    <t>NEA-Retired Member</t>
  </si>
  <si>
    <t>4785501277</t>
  </si>
  <si>
    <t>Charmaine Brooks</t>
  </si>
  <si>
    <t>478-550-1483</t>
  </si>
  <si>
    <t>Brooks, Vivian</t>
  </si>
  <si>
    <t>139 Partridge Trail</t>
  </si>
  <si>
    <t>Warner Robins</t>
  </si>
  <si>
    <t>Georgia</t>
  </si>
  <si>
    <t>31088</t>
  </si>
  <si>
    <t>Black or African American</t>
  </si>
  <si>
    <t>61+</t>
  </si>
  <si>
    <t>Veteran (30-39 years)</t>
  </si>
  <si>
    <t>Meaghan</t>
  </si>
  <si>
    <t>Coe</t>
  </si>
  <si>
    <t>Supermc51@hotmail.com</t>
  </si>
  <si>
    <t>Ohio Education Association</t>
  </si>
  <si>
    <t>K12 Member (ESP/Certificate)</t>
  </si>
  <si>
    <t>9379014170</t>
  </si>
  <si>
    <t>Sandy Coe</t>
  </si>
  <si>
    <t>937-974-0913</t>
  </si>
  <si>
    <t>Coe, Meaghan</t>
  </si>
  <si>
    <t>1807 Channingway Ct E</t>
  </si>
  <si>
    <t>Columbus</t>
  </si>
  <si>
    <t>OH</t>
  </si>
  <si>
    <t>43232</t>
  </si>
  <si>
    <t>Lesbian</t>
  </si>
  <si>
    <t>Sam</t>
  </si>
  <si>
    <t>Coulter</t>
  </si>
  <si>
    <t>Sam.coulter2@gmail.com</t>
  </si>
  <si>
    <t>6143307149</t>
  </si>
  <si>
    <t>Lisa Coulter</t>
  </si>
  <si>
    <t>614-214-6929</t>
  </si>
  <si>
    <t>Coulter, Sam</t>
  </si>
  <si>
    <t>7301 Billy Goat Drive</t>
  </si>
  <si>
    <t>New Albany</t>
  </si>
  <si>
    <t>Ohio</t>
  </si>
  <si>
    <t>43054</t>
  </si>
  <si>
    <t>Nathanael</t>
  </si>
  <si>
    <t>Coutsoubos</t>
  </si>
  <si>
    <t>nathan.coutsoubos@neaalaska.org</t>
  </si>
  <si>
    <t>NEA-Alaska</t>
  </si>
  <si>
    <t>none</t>
  </si>
  <si>
    <t>General hay fever.Food allergies--crab, lobster, shrimp, crayfish.</t>
  </si>
  <si>
    <t>3604964409</t>
  </si>
  <si>
    <t>Christena Coutsoubos</t>
  </si>
  <si>
    <t>206-679-4382</t>
  </si>
  <si>
    <t>Coutsoubos, Nathanael</t>
  </si>
  <si>
    <t>2331 Paxson Drive</t>
  </si>
  <si>
    <t>Anchorage</t>
  </si>
  <si>
    <t>Alaska</t>
  </si>
  <si>
    <t>AK</t>
  </si>
  <si>
    <t>99504</t>
  </si>
  <si>
    <t>Patrick</t>
  </si>
  <si>
    <t>Crabtree</t>
  </si>
  <si>
    <t>pcrabtree@mail.com</t>
  </si>
  <si>
    <t>GAE-Retired</t>
  </si>
  <si>
    <t>7704023820</t>
  </si>
  <si>
    <t>Mary Crabtree</t>
  </si>
  <si>
    <t>210-529-6847</t>
  </si>
  <si>
    <t>Crabtree, Patrick</t>
  </si>
  <si>
    <t>118 Abrams St.</t>
  </si>
  <si>
    <t>Mobile</t>
  </si>
  <si>
    <t>Alabama</t>
  </si>
  <si>
    <t>AL</t>
  </si>
  <si>
    <t>36607</t>
  </si>
  <si>
    <t>Veteran (40+ years)</t>
  </si>
  <si>
    <t>Max</t>
  </si>
  <si>
    <t>Duell</t>
  </si>
  <si>
    <t>madmax1994@live.com</t>
  </si>
  <si>
    <t>Allergic to Dairy and Penicillin.</t>
  </si>
  <si>
    <t>4255127652</t>
  </si>
  <si>
    <t>Nancy Duell</t>
  </si>
  <si>
    <t>425-293-1918</t>
  </si>
  <si>
    <t>Duell, Max</t>
  </si>
  <si>
    <t>11706 Admiralty Way Unit D</t>
  </si>
  <si>
    <t>Everett</t>
  </si>
  <si>
    <t>98204</t>
  </si>
  <si>
    <t>Gay, Queer</t>
  </si>
  <si>
    <t>Natasha</t>
  </si>
  <si>
    <t>Eckart</t>
  </si>
  <si>
    <t>neckart@vtnea.org</t>
  </si>
  <si>
    <t>Vermont-NEA</t>
  </si>
  <si>
    <t>She/They</t>
  </si>
  <si>
    <t>Facilitators</t>
  </si>
  <si>
    <t>8025222254</t>
  </si>
  <si>
    <t>Anne Ward</t>
  </si>
  <si>
    <t>802-498-7111</t>
  </si>
  <si>
    <t>Eckart, Natasha</t>
  </si>
  <si>
    <t>10 Wheelock Street</t>
  </si>
  <si>
    <t>Montpelier</t>
  </si>
  <si>
    <t>Vermont</t>
  </si>
  <si>
    <t>05602</t>
  </si>
  <si>
    <t>Jennifer</t>
  </si>
  <si>
    <t>Esau</t>
  </si>
  <si>
    <t>jennifer.esau@okea.org</t>
  </si>
  <si>
    <t>19186944140</t>
  </si>
  <si>
    <t>Andy Esau</t>
  </si>
  <si>
    <t>918-694-4140</t>
  </si>
  <si>
    <t>Esau, Jennifer</t>
  </si>
  <si>
    <t>17142 E. 495 Rd.</t>
  </si>
  <si>
    <t>Claremore</t>
  </si>
  <si>
    <t>74019</t>
  </si>
  <si>
    <t>Courtney</t>
  </si>
  <si>
    <t>Eyer</t>
  </si>
  <si>
    <t>courtney.eyer@neaalaska.org</t>
  </si>
  <si>
    <t>I need to check flights and will request adjustment if needed based on those options.</t>
  </si>
  <si>
    <t>Allergic to shrimp and lobster. Very sensitive to ingesting raw onion. Okay to have all in the room, just need labeled so I know to avoid.</t>
  </si>
  <si>
    <t>3606068153</t>
  </si>
  <si>
    <t>Spencer Hoover</t>
  </si>
  <si>
    <t>907-802-7080</t>
  </si>
  <si>
    <t>Eyer, Courtney</t>
  </si>
  <si>
    <t>2016 Waldron Dr</t>
  </si>
  <si>
    <t>99507</t>
  </si>
  <si>
    <t>Sara</t>
  </si>
  <si>
    <t>fitouri</t>
  </si>
  <si>
    <t>sfitouri@coloradoea.org</t>
  </si>
  <si>
    <t>No pork</t>
  </si>
  <si>
    <t>3039463837</t>
  </si>
  <si>
    <t>Peggy Hegler</t>
  </si>
  <si>
    <t>303-358-0378</t>
  </si>
  <si>
    <t>fitouri, Sara</t>
  </si>
  <si>
    <t>2730 S King St_x000D_
false_x000D_
2730 S. King Street</t>
  </si>
  <si>
    <t>2730 S King St</t>
  </si>
  <si>
    <t>DENVER</t>
  </si>
  <si>
    <t>Colorado</t>
  </si>
  <si>
    <t>CO</t>
  </si>
  <si>
    <t>80236</t>
  </si>
  <si>
    <t>Bisexual</t>
  </si>
  <si>
    <t>Seth</t>
  </si>
  <si>
    <t>Furlow</t>
  </si>
  <si>
    <t>sfurlow@mea.org</t>
  </si>
  <si>
    <t>Michigan Education Association</t>
  </si>
  <si>
    <t>7348129535</t>
  </si>
  <si>
    <t>Heather Furlow</t>
  </si>
  <si>
    <t>734-748-9036</t>
  </si>
  <si>
    <t>Furlow, Seth</t>
  </si>
  <si>
    <t>49417 Taft Ln</t>
  </si>
  <si>
    <t>Canton</t>
  </si>
  <si>
    <t>Michigan</t>
  </si>
  <si>
    <t>MI</t>
  </si>
  <si>
    <t>48188</t>
  </si>
  <si>
    <t>Emmalee</t>
  </si>
  <si>
    <t>Harding</t>
  </si>
  <si>
    <t>emmalee.harding27@gmail.com</t>
  </si>
  <si>
    <t>6149619909</t>
  </si>
  <si>
    <t>Rick Harding</t>
  </si>
  <si>
    <t>614-562-0092</t>
  </si>
  <si>
    <t>Harding, Emmalee</t>
  </si>
  <si>
    <t>710 Grandview Crossing Way_x000D_
Apt 413</t>
  </si>
  <si>
    <t>710 Grandview Crossing Way</t>
  </si>
  <si>
    <t>43162</t>
  </si>
  <si>
    <t>Ellen</t>
  </si>
  <si>
    <t>Holmes</t>
  </si>
  <si>
    <t>Eholmes@nea.org</t>
  </si>
  <si>
    <t>2076605589</t>
  </si>
  <si>
    <t>KELLY A HOLMES</t>
  </si>
  <si>
    <t>207-660-5590</t>
  </si>
  <si>
    <t>Holmes, Ellen</t>
  </si>
  <si>
    <t>3 Canaan Road_x000D_
2875 North Palermo Road</t>
  </si>
  <si>
    <t>3 Canaan Road</t>
  </si>
  <si>
    <t>Pittsfield</t>
  </si>
  <si>
    <t>Maine</t>
  </si>
  <si>
    <t>ME</t>
  </si>
  <si>
    <t>04967</t>
  </si>
  <si>
    <t>Other</t>
  </si>
  <si>
    <t>Zac</t>
  </si>
  <si>
    <t>Johnson</t>
  </si>
  <si>
    <t>zjohnson@coloradoea.org</t>
  </si>
  <si>
    <t>Colorado Education Association</t>
  </si>
  <si>
    <t>My local or UniServ Council is my employer. Reimburse my LOCAL or UNISERV COUNCIL</t>
  </si>
  <si>
    <t>Front Range UniServ Unit</t>
  </si>
  <si>
    <t>Patrice Rust-Logan</t>
  </si>
  <si>
    <t>prust@coloradoea.org</t>
  </si>
  <si>
    <t>Northern Colorado UniServ Unit</t>
  </si>
  <si>
    <t>7203053147</t>
  </si>
  <si>
    <t>Berkeley Brown</t>
  </si>
  <si>
    <t>904-415-9819</t>
  </si>
  <si>
    <t>Johnson, Zac</t>
  </si>
  <si>
    <t>4551 Bryant St</t>
  </si>
  <si>
    <t>Denver</t>
  </si>
  <si>
    <t>80211</t>
  </si>
  <si>
    <t>Linna</t>
  </si>
  <si>
    <t>Jordan</t>
  </si>
  <si>
    <t>hilliardeapres@gmail.com</t>
  </si>
  <si>
    <t>6146784312</t>
  </si>
  <si>
    <t>Thomas Jordan</t>
  </si>
  <si>
    <t>614-535-7219</t>
  </si>
  <si>
    <t>Jordan, Linna</t>
  </si>
  <si>
    <t>5935 OH 56 SE</t>
  </si>
  <si>
    <t>London</t>
  </si>
  <si>
    <t>43140</t>
  </si>
  <si>
    <t>Nick</t>
  </si>
  <si>
    <t>Kraly</t>
  </si>
  <si>
    <t>nkraly@gmail.com</t>
  </si>
  <si>
    <t>Kansas NEA</t>
  </si>
  <si>
    <t>9136345177</t>
  </si>
  <si>
    <t>Kathy Young</t>
  </si>
  <si>
    <t>816-806-2328</t>
  </si>
  <si>
    <t>Kraly, Nick</t>
  </si>
  <si>
    <t>8604 Grandview Avenue</t>
  </si>
  <si>
    <t>Overland Park</t>
  </si>
  <si>
    <t>Kansas</t>
  </si>
  <si>
    <t>KS</t>
  </si>
  <si>
    <t>66212</t>
  </si>
  <si>
    <t>Asexual, Gay, Queer</t>
  </si>
  <si>
    <t>Katie</t>
  </si>
  <si>
    <t>Lee</t>
  </si>
  <si>
    <t>Katie.haynes@washingtonea.org</t>
  </si>
  <si>
    <t>Celiac Disease</t>
  </si>
  <si>
    <t>5099526173</t>
  </si>
  <si>
    <t>David Lee</t>
  </si>
  <si>
    <t>509-268-1936</t>
  </si>
  <si>
    <t>Lee, Katie</t>
  </si>
  <si>
    <t>3604 Tacoma St</t>
  </si>
  <si>
    <t>Union Gap</t>
  </si>
  <si>
    <t>98903</t>
  </si>
  <si>
    <t>Alexander</t>
  </si>
  <si>
    <t>Lucini</t>
  </si>
  <si>
    <t>alucini@neari.org</t>
  </si>
  <si>
    <t>NEA-Rhode Island</t>
  </si>
  <si>
    <t>non-smoking</t>
  </si>
  <si>
    <t>None</t>
  </si>
  <si>
    <t>401-895-7475</t>
  </si>
  <si>
    <t>Danielle Lucini</t>
  </si>
  <si>
    <t>508-525-0226</t>
  </si>
  <si>
    <t>Lucini, Alexander</t>
  </si>
  <si>
    <t>3 Roma Ave.</t>
  </si>
  <si>
    <t>Johnston</t>
  </si>
  <si>
    <t>Rhode Island</t>
  </si>
  <si>
    <t>RI</t>
  </si>
  <si>
    <t>02919</t>
  </si>
  <si>
    <t>Keira</t>
  </si>
  <si>
    <t>McNett</t>
  </si>
  <si>
    <t>kmcnett@nea.org</t>
  </si>
  <si>
    <t>Only need one night, 12/2, check-out on 12/3</t>
  </si>
  <si>
    <t>2022364115</t>
  </si>
  <si>
    <t>Troy Trujillo</t>
  </si>
  <si>
    <t>202-577-7276</t>
  </si>
  <si>
    <t>McNett, Keira</t>
  </si>
  <si>
    <t>1517 Jackson St NE</t>
  </si>
  <si>
    <t>District of Columbia</t>
  </si>
  <si>
    <t>DC</t>
  </si>
  <si>
    <t>20017</t>
  </si>
  <si>
    <t>Prefer not to answer</t>
  </si>
  <si>
    <t>Veteran (11+ years)</t>
  </si>
  <si>
    <t>Karla</t>
  </si>
  <si>
    <t>Medina</t>
  </si>
  <si>
    <t>NEA</t>
  </si>
  <si>
    <t>12028227923</t>
  </si>
  <si>
    <t>Karla Medina</t>
  </si>
  <si>
    <t>202-822-7923</t>
  </si>
  <si>
    <t>Medina, Karla</t>
  </si>
  <si>
    <t>1201 16th Street NW, Suite 310</t>
  </si>
  <si>
    <t>20036</t>
  </si>
  <si>
    <t>Kristina</t>
  </si>
  <si>
    <t>Newton</t>
  </si>
  <si>
    <t>kristinaxnewton@gmail.com</t>
  </si>
  <si>
    <t>I need a feather-free room please.</t>
  </si>
  <si>
    <t>6144034518</t>
  </si>
  <si>
    <t>Roseann Newton</t>
  </si>
  <si>
    <t>614-403-4518</t>
  </si>
  <si>
    <t>Newton, Kristina</t>
  </si>
  <si>
    <t>5357 Cypress Chase</t>
  </si>
  <si>
    <t>43228</t>
  </si>
  <si>
    <t>Will</t>
  </si>
  <si>
    <t>Oaks</t>
  </si>
  <si>
    <t>woaks@washingtonea.org</t>
  </si>
  <si>
    <t>Lacro-Ovo Vegitarian (I eat eggs and dairy)</t>
  </si>
  <si>
    <t>MidState UniServ Council</t>
  </si>
  <si>
    <t>Sally Laurvick</t>
  </si>
  <si>
    <t>SLaurvick@WashingtonEA.org</t>
  </si>
  <si>
    <t>5097311306</t>
  </si>
  <si>
    <t>Krystin Oaks</t>
  </si>
  <si>
    <t>865-209-9333</t>
  </si>
  <si>
    <t>Oaks, Will</t>
  </si>
  <si>
    <t>310 S Second St._x000D_
PO BOX 998</t>
  </si>
  <si>
    <t>310 S Second St.</t>
  </si>
  <si>
    <t>Roslyn</t>
  </si>
  <si>
    <t>98941</t>
  </si>
  <si>
    <t>Salina</t>
  </si>
  <si>
    <t>Serricchio-Joiner</t>
  </si>
  <si>
    <t>sjoiner@cta.org</t>
  </si>
  <si>
    <t>California Teachers Association</t>
  </si>
  <si>
    <t>Gluten/dairy</t>
  </si>
  <si>
    <t>9514886148</t>
  </si>
  <si>
    <t>Maru Serricchio-Joiner</t>
  </si>
  <si>
    <t>661-993-7263</t>
  </si>
  <si>
    <t>Serricchio-Joiner, Salina</t>
  </si>
  <si>
    <t>1921 Senasac Avenue</t>
  </si>
  <si>
    <t>Long Beach</t>
  </si>
  <si>
    <t>California</t>
  </si>
  <si>
    <t>CA</t>
  </si>
  <si>
    <t>90815</t>
  </si>
  <si>
    <t>Multiracial</t>
  </si>
  <si>
    <t>Antoinette (Toni)</t>
  </si>
  <si>
    <t>Smith</t>
  </si>
  <si>
    <t>ts.gae.retired@gmail.com</t>
  </si>
  <si>
    <t>Upper floor near elevator</t>
  </si>
  <si>
    <t>14045398660</t>
  </si>
  <si>
    <t>Sara Shields</t>
  </si>
  <si>
    <t>404-759-3978</t>
  </si>
  <si>
    <t>Smith, Antoinette (Toni)</t>
  </si>
  <si>
    <t>90 Katelen Ct</t>
  </si>
  <si>
    <t>Covington</t>
  </si>
  <si>
    <t>GA</t>
  </si>
  <si>
    <t>30016</t>
  </si>
  <si>
    <t>Sherise</t>
  </si>
  <si>
    <t>Thompson</t>
  </si>
  <si>
    <t>sheriseklat@gmail.com</t>
  </si>
  <si>
    <t>6146482644</t>
  </si>
  <si>
    <t>Neal Thompson</t>
  </si>
  <si>
    <t>614-314-2723</t>
  </si>
  <si>
    <t>Thompson, Sherise</t>
  </si>
  <si>
    <t>1992 Stargrass Ave</t>
  </si>
  <si>
    <t>Grove City</t>
  </si>
  <si>
    <t>43123</t>
  </si>
  <si>
    <t>Rachel</t>
  </si>
  <si>
    <t>Tollett</t>
  </si>
  <si>
    <t>Rachel.Tollett@ieanea.org</t>
  </si>
  <si>
    <t>Illinois Education Association-NEA</t>
  </si>
  <si>
    <t>8472249357</t>
  </si>
  <si>
    <t>Jenn Peterson</t>
  </si>
  <si>
    <t>773-715-3570</t>
  </si>
  <si>
    <t>Tollett, Rachel</t>
  </si>
  <si>
    <t>21 W. Jennings_x000D_
Apt. B</t>
  </si>
  <si>
    <t>21 W. Jennings</t>
  </si>
  <si>
    <t>Wood River</t>
  </si>
  <si>
    <t>Illinois</t>
  </si>
  <si>
    <t>IL</t>
  </si>
  <si>
    <t>62095</t>
  </si>
  <si>
    <t>Lane (Brandi)</t>
  </si>
  <si>
    <t>Vanderhule</t>
  </si>
  <si>
    <t>lanevanderhule@gmail.com</t>
  </si>
  <si>
    <t>gluten freedairy free</t>
  </si>
  <si>
    <t>HEA</t>
  </si>
  <si>
    <t>6149372085</t>
  </si>
  <si>
    <t>Erika Stromsoe</t>
  </si>
  <si>
    <t>614-226-0854</t>
  </si>
  <si>
    <t>Vanderhule, Lane (Brandi)</t>
  </si>
  <si>
    <t>442 Crestview Rd</t>
  </si>
  <si>
    <t>ohio</t>
  </si>
  <si>
    <t>43202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</si>
</sst>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1">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22" fontId="3" fillId="0" borderId="0" xfId="0" applyNumberFormat="1" applyFont="1" applyAlignment="1">
      <alignment horizontal="left" vertical="top"/>
    </xf>
    <xf numFmtId="49" fontId="3" fillId="0" borderId="0" xfId="0" applyNumberFormat="1" applyFont="1" applyAlignment="1">
      <alignment horizontal="left" vertical="top"/>
    </xf>
    <xf numFmtId="14" fontId="3" fillId="0" borderId="0" xfId="0" applyNumberFormat="1" applyFont="1" applyAlignment="1">
      <alignment horizontal="left" vertical="top"/>
    </xf>
    <xf numFmtId="49" fontId="2" fillId="0" borderId="0" xfId="0" applyNumberFormat="1" applyFont="1" applyAlignment="1">
      <alignment horizontal="left" vertical="top"/>
    </xf>
    <xf numFmtId="22" fontId="3" fillId="2" borderId="0" xfId="0" applyNumberFormat="1" applyFont="1" applyFill="1" applyAlignment="1">
      <alignment horizontal="left" vertical="top"/>
    </xf>
    <xf numFmtId="49" fontId="3" fillId="2" borderId="0" xfId="0" applyNumberFormat="1" applyFont="1" applyFill="1" applyAlignment="1">
      <alignment horizontal="left" vertical="top"/>
    </xf>
    <xf numFmtId="14" fontId="3" fillId="2" borderId="0" xfId="0" applyNumberFormat="1" applyFont="1" applyFill="1" applyAlignment="1">
      <alignment horizontal="left" vertical="top"/>
    </xf>
    <xf numFmtId="49" fontId="2" fillId="2" borderId="0" xfId="0" applyNumberFormat="1" applyFont="1" applyFill="1" applyAlignment="1">
      <alignment horizontal="left" vertical="top"/>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32" totalsRowShown="0" headerRowDxfId="39" dataDxfId="38">
  <autoFilter ref="A1:AL32" xr:uid="{00000000-0009-0000-0100-000001000000}"/>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restriction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85c3a59b-e6c3-447b-a361-b436df8db559&amp;inviteestub=d889bf04-679b-42f7-b099-92f839dd64ec" TargetMode="External"/><Relationship Id="rId13" Type="http://schemas.openxmlformats.org/officeDocument/2006/relationships/hyperlink" Target="https://app.cvent.com/subscribers/events2/Invitee/InviteeDetails?evtstub=85c3a59b-e6c3-447b-a361-b436df8db559&amp;inviteestub=69d639b4-8d01-4c44-b634-07376eca8ee5" TargetMode="External"/><Relationship Id="rId18" Type="http://schemas.openxmlformats.org/officeDocument/2006/relationships/hyperlink" Target="https://app.cvent.com/subscribers/events2/Invitee/InviteeDetails?evtstub=85c3a59b-e6c3-447b-a361-b436df8db559&amp;inviteestub=cdb81a38-dee0-47bf-8da8-254633da7601" TargetMode="External"/><Relationship Id="rId26" Type="http://schemas.openxmlformats.org/officeDocument/2006/relationships/hyperlink" Target="https://app.cvent.com/subscribers/events2/Invitee/InviteeDetails?evtstub=85c3a59b-e6c3-447b-a361-b436df8db559&amp;inviteestub=90e33103-d6db-46a6-b6a2-b072ce3b9e54" TargetMode="External"/><Relationship Id="rId3" Type="http://schemas.openxmlformats.org/officeDocument/2006/relationships/hyperlink" Target="https://app.cvent.com/subscribers/events2/Invitee/InviteeDetails?evtstub=85c3a59b-e6c3-447b-a361-b436df8db559&amp;inviteestub=c049e664-fe99-40d2-80ca-5e9524efe9c0" TargetMode="External"/><Relationship Id="rId21" Type="http://schemas.openxmlformats.org/officeDocument/2006/relationships/hyperlink" Target="https://app.cvent.com/subscribers/events2/Invitee/InviteeDetails?evtstub=85c3a59b-e6c3-447b-a361-b436df8db559&amp;inviteestub=98550dd2-6685-4a3c-ae0b-05b59989e5ea" TargetMode="External"/><Relationship Id="rId7" Type="http://schemas.openxmlformats.org/officeDocument/2006/relationships/hyperlink" Target="https://app.cvent.com/subscribers/events2/Invitee/InviteeDetails?evtstub=85c3a59b-e6c3-447b-a361-b436df8db559&amp;inviteestub=16545f79-d7fc-4912-abbc-8a0f9cf64cea" TargetMode="External"/><Relationship Id="rId12" Type="http://schemas.openxmlformats.org/officeDocument/2006/relationships/hyperlink" Target="https://app.cvent.com/subscribers/events2/Invitee/InviteeDetails?evtstub=85c3a59b-e6c3-447b-a361-b436df8db559&amp;inviteestub=dc34ee57-87ed-4821-86f4-2b0020198be8" TargetMode="External"/><Relationship Id="rId17" Type="http://schemas.openxmlformats.org/officeDocument/2006/relationships/hyperlink" Target="https://app.cvent.com/subscribers/events2/Invitee/InviteeDetails?evtstub=85c3a59b-e6c3-447b-a361-b436df8db559&amp;inviteestub=4e6d9321-70b9-4909-9f5b-a1c892410318" TargetMode="External"/><Relationship Id="rId25" Type="http://schemas.openxmlformats.org/officeDocument/2006/relationships/hyperlink" Target="https://app.cvent.com/subscribers/events2/Invitee/InviteeDetails?evtstub=85c3a59b-e6c3-447b-a361-b436df8db559&amp;inviteestub=44f21664-e76d-4387-a8b0-fc621cd571a4" TargetMode="External"/><Relationship Id="rId2" Type="http://schemas.openxmlformats.org/officeDocument/2006/relationships/hyperlink" Target="https://app.cvent.com/subscribers/events2/Invitee/InviteeDetails?evtstub=85c3a59b-e6c3-447b-a361-b436df8db559&amp;inviteestub=1b372665-8abf-4df1-8eaf-d86e51ee29b0" TargetMode="External"/><Relationship Id="rId16" Type="http://schemas.openxmlformats.org/officeDocument/2006/relationships/hyperlink" Target="https://app.cvent.com/subscribers/events2/Invitee/InviteeDetails?evtstub=85c3a59b-e6c3-447b-a361-b436df8db559&amp;inviteestub=8af09e50-cb2d-4067-8876-c0cfdd298e31" TargetMode="External"/><Relationship Id="rId20" Type="http://schemas.openxmlformats.org/officeDocument/2006/relationships/hyperlink" Target="https://app.cvent.com/subscribers/events2/Invitee/InviteeDetails?evtstub=85c3a59b-e6c3-447b-a361-b436df8db559&amp;inviteestub=7422e0a2-f75f-4b09-8dcf-0b8b208f35c3" TargetMode="External"/><Relationship Id="rId29" Type="http://schemas.openxmlformats.org/officeDocument/2006/relationships/hyperlink" Target="https://app.cvent.com/subscribers/events2/Invitee/InviteeDetails?evtstub=85c3a59b-e6c3-447b-a361-b436df8db559&amp;inviteestub=f5a4480e-dc4f-4104-bbd6-3ee22ce37c82" TargetMode="External"/><Relationship Id="rId1" Type="http://schemas.openxmlformats.org/officeDocument/2006/relationships/hyperlink" Target="https://app.cvent.com/subscribers/events2/Invitee/InviteeDetails?evtstub=85c3a59b-e6c3-447b-a361-b436df8db559&amp;inviteestub=68eccdb2-65ca-4e45-87c6-bcd6eb2c0620" TargetMode="External"/><Relationship Id="rId6" Type="http://schemas.openxmlformats.org/officeDocument/2006/relationships/hyperlink" Target="https://app.cvent.com/subscribers/events2/Invitee/InviteeDetails?evtstub=85c3a59b-e6c3-447b-a361-b436df8db559&amp;inviteestub=bad74481-2efb-458c-90f7-a43b67e53fe8" TargetMode="External"/><Relationship Id="rId11" Type="http://schemas.openxmlformats.org/officeDocument/2006/relationships/hyperlink" Target="https://app.cvent.com/subscribers/events2/Invitee/InviteeDetails?evtstub=85c3a59b-e6c3-447b-a361-b436df8db559&amp;inviteestub=e8606ab1-c8f9-4d36-bda4-78ce360ae8fe" TargetMode="External"/><Relationship Id="rId24" Type="http://schemas.openxmlformats.org/officeDocument/2006/relationships/hyperlink" Target="https://app.cvent.com/subscribers/events2/Invitee/InviteeDetails?evtstub=85c3a59b-e6c3-447b-a361-b436df8db559&amp;inviteestub=85aa056b-7076-4336-92b3-9fba94487dbd" TargetMode="External"/><Relationship Id="rId32" Type="http://schemas.openxmlformats.org/officeDocument/2006/relationships/table" Target="../tables/table1.xml"/><Relationship Id="rId5" Type="http://schemas.openxmlformats.org/officeDocument/2006/relationships/hyperlink" Target="https://app.cvent.com/subscribers/events2/Invitee/InviteeDetails?evtstub=85c3a59b-e6c3-447b-a361-b436df8db559&amp;inviteestub=0858e978-799e-4d1a-bf51-27a69c6fdfc2" TargetMode="External"/><Relationship Id="rId15" Type="http://schemas.openxmlformats.org/officeDocument/2006/relationships/hyperlink" Target="https://app.cvent.com/subscribers/events2/Invitee/InviteeDetails?evtstub=85c3a59b-e6c3-447b-a361-b436df8db559&amp;inviteestub=e46ca7c7-31d9-479b-9a14-3eb3b533413b" TargetMode="External"/><Relationship Id="rId23" Type="http://schemas.openxmlformats.org/officeDocument/2006/relationships/hyperlink" Target="https://app.cvent.com/subscribers/events2/Invitee/InviteeDetails?evtstub=85c3a59b-e6c3-447b-a361-b436df8db559&amp;inviteestub=46458eef-92a5-4765-9bd0-2be91c3bdbea" TargetMode="External"/><Relationship Id="rId28" Type="http://schemas.openxmlformats.org/officeDocument/2006/relationships/hyperlink" Target="https://app.cvent.com/subscribers/events2/Invitee/InviteeDetails?evtstub=85c3a59b-e6c3-447b-a361-b436df8db559&amp;inviteestub=ca29add8-aed3-4a56-b558-319a8c23cdda" TargetMode="External"/><Relationship Id="rId10" Type="http://schemas.openxmlformats.org/officeDocument/2006/relationships/hyperlink" Target="https://app.cvent.com/subscribers/events2/Invitee/InviteeDetails?evtstub=85c3a59b-e6c3-447b-a361-b436df8db559&amp;inviteestub=2a44336e-5dbe-472c-a4e7-ed5bd57d1255" TargetMode="External"/><Relationship Id="rId19" Type="http://schemas.openxmlformats.org/officeDocument/2006/relationships/hyperlink" Target="https://app.cvent.com/subscribers/events2/Invitee/InviteeDetails?evtstub=85c3a59b-e6c3-447b-a361-b436df8db559&amp;inviteestub=ee79bc72-b647-4c20-a78c-f56402a51c5e" TargetMode="External"/><Relationship Id="rId31" Type="http://schemas.openxmlformats.org/officeDocument/2006/relationships/hyperlink" Target="https://app.cvent.com/subscribers/events2/Invitee/InviteeDetails?evtstub=85c3a59b-e6c3-447b-a361-b436df8db559&amp;inviteestub=7083b9ff-52bd-40b1-a7c8-4ffed477b42c" TargetMode="External"/><Relationship Id="rId4" Type="http://schemas.openxmlformats.org/officeDocument/2006/relationships/hyperlink" Target="https://app.cvent.com/subscribers/events2/Invitee/InviteeDetails?evtstub=85c3a59b-e6c3-447b-a361-b436df8db559&amp;inviteestub=85cf9bf5-1b53-49e2-adc5-8d179b290968" TargetMode="External"/><Relationship Id="rId9" Type="http://schemas.openxmlformats.org/officeDocument/2006/relationships/hyperlink" Target="https://app.cvent.com/subscribers/events2/Invitee/InviteeDetails?evtstub=85c3a59b-e6c3-447b-a361-b436df8db559&amp;inviteestub=5ddfff4f-03ff-494f-8bf5-be482e52eda8" TargetMode="External"/><Relationship Id="rId14" Type="http://schemas.openxmlformats.org/officeDocument/2006/relationships/hyperlink" Target="https://app.cvent.com/subscribers/events2/Invitee/InviteeDetails?evtstub=85c3a59b-e6c3-447b-a361-b436df8db559&amp;inviteestub=9f0e6a78-1adb-48ec-ba34-2f8b1f8bc65c" TargetMode="External"/><Relationship Id="rId22" Type="http://schemas.openxmlformats.org/officeDocument/2006/relationships/hyperlink" Target="https://app.cvent.com/subscribers/events2/Invitee/InviteeDetails?evtstub=85c3a59b-e6c3-447b-a361-b436df8db559&amp;inviteestub=5ee2e184-0b3b-4f93-ac7b-bab026c1afd1" TargetMode="External"/><Relationship Id="rId27" Type="http://schemas.openxmlformats.org/officeDocument/2006/relationships/hyperlink" Target="https://app.cvent.com/subscribers/events2/Invitee/InviteeDetails?evtstub=85c3a59b-e6c3-447b-a361-b436df8db559&amp;inviteestub=b98e11d9-29cc-499f-9e64-16cfc0662e9b" TargetMode="External"/><Relationship Id="rId30" Type="http://schemas.openxmlformats.org/officeDocument/2006/relationships/hyperlink" Target="https://app.cvent.com/subscribers/events2/Invitee/InviteeDetails?evtstub=85c3a59b-e6c3-447b-a361-b436df8db559&amp;inviteestub=5406f6f8-d605-4b3b-9637-f5193083f3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2"/>
  <sheetViews>
    <sheetView tabSelected="1" workbookViewId="0">
      <selection sqref="A1:XFD1048576"/>
    </sheetView>
  </sheetViews>
  <sheetFormatPr defaultColWidth="8.7109375" defaultRowHeight="12.6"/>
  <cols>
    <col min="1" max="38" width="27.42578125" style="2" customWidth="1"/>
    <col min="39" max="16384" width="8.7109375" style="2"/>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c r="A2" s="3">
        <f>DATE(2025,10,24)+TIME(15,59,10)</f>
        <v>45954.666087962964</v>
      </c>
      <c r="B2" s="4" t="s">
        <v>38</v>
      </c>
      <c r="C2" s="4" t="s">
        <v>39</v>
      </c>
      <c r="D2" s="4" t="s">
        <v>40</v>
      </c>
      <c r="E2" s="4" t="s">
        <v>41</v>
      </c>
      <c r="F2" s="4" t="s">
        <v>42</v>
      </c>
      <c r="G2" s="4" t="s">
        <v>43</v>
      </c>
      <c r="H2" s="4" t="s">
        <v>44</v>
      </c>
      <c r="I2" s="5">
        <f>DATE(2025,12,1)</f>
        <v>45992</v>
      </c>
      <c r="J2" s="5">
        <f>DATE(2025,12,4)</f>
        <v>45995</v>
      </c>
      <c r="K2" s="4" t="s">
        <v>45</v>
      </c>
      <c r="L2" s="4"/>
      <c r="M2" s="4" t="s">
        <v>46</v>
      </c>
      <c r="N2" s="4" t="s">
        <v>47</v>
      </c>
      <c r="O2" s="4"/>
      <c r="P2" s="4"/>
      <c r="Q2" s="4"/>
      <c r="R2" s="4"/>
      <c r="S2" s="4" t="s">
        <v>48</v>
      </c>
      <c r="T2" s="4" t="s">
        <v>49</v>
      </c>
      <c r="U2" s="4" t="s">
        <v>50</v>
      </c>
      <c r="V2" s="6" t="s">
        <v>51</v>
      </c>
      <c r="W2" s="4" t="s">
        <v>52</v>
      </c>
      <c r="X2" s="4" t="s">
        <v>53</v>
      </c>
      <c r="Y2" s="4" t="s">
        <v>54</v>
      </c>
      <c r="Z2" s="4" t="s">
        <v>55</v>
      </c>
      <c r="AA2" s="4"/>
      <c r="AB2" s="4" t="s">
        <v>56</v>
      </c>
      <c r="AC2" s="4" t="s">
        <v>57</v>
      </c>
      <c r="AD2" s="4" t="s">
        <v>58</v>
      </c>
      <c r="AE2" s="4" t="s">
        <v>59</v>
      </c>
      <c r="AF2" s="4" t="s">
        <v>60</v>
      </c>
      <c r="AG2" s="4" t="s">
        <v>61</v>
      </c>
      <c r="AH2" s="4" t="s">
        <v>62</v>
      </c>
      <c r="AI2" s="4" t="s">
        <v>63</v>
      </c>
      <c r="AJ2" s="4" t="s">
        <v>64</v>
      </c>
      <c r="AK2" s="4" t="s">
        <v>65</v>
      </c>
      <c r="AL2" s="3">
        <f>DATE(2025,10,24)+TIME(15,59,10)</f>
        <v>45954.666087962964</v>
      </c>
    </row>
    <row r="3" spans="1:38" ht="15.6">
      <c r="A3" s="7">
        <f>DATE(2025,11,10)+TIME(17,22,36)</f>
        <v>45971.724027777775</v>
      </c>
      <c r="B3" s="8" t="s">
        <v>66</v>
      </c>
      <c r="C3" s="8" t="s">
        <v>67</v>
      </c>
      <c r="D3" s="8" t="s">
        <v>68</v>
      </c>
      <c r="E3" s="8" t="s">
        <v>69</v>
      </c>
      <c r="F3" s="8" t="s">
        <v>70</v>
      </c>
      <c r="G3" s="8" t="s">
        <v>43</v>
      </c>
      <c r="H3" s="8" t="s">
        <v>44</v>
      </c>
      <c r="I3" s="9">
        <f>DATE(2025,12,1)</f>
        <v>45992</v>
      </c>
      <c r="J3" s="9">
        <f>DATE(2025,12,4)</f>
        <v>45995</v>
      </c>
      <c r="K3" s="8" t="s">
        <v>71</v>
      </c>
      <c r="L3" s="8"/>
      <c r="M3" s="8"/>
      <c r="N3" s="8" t="s">
        <v>47</v>
      </c>
      <c r="O3" s="8"/>
      <c r="P3" s="8"/>
      <c r="Q3" s="8"/>
      <c r="R3" s="8" t="s">
        <v>72</v>
      </c>
      <c r="S3" s="8" t="s">
        <v>73</v>
      </c>
      <c r="T3" s="8" t="s">
        <v>74</v>
      </c>
      <c r="U3" s="8" t="s">
        <v>75</v>
      </c>
      <c r="V3" s="10" t="s">
        <v>76</v>
      </c>
      <c r="W3" s="8" t="s">
        <v>77</v>
      </c>
      <c r="X3" s="8" t="s">
        <v>78</v>
      </c>
      <c r="Y3" s="8" t="s">
        <v>79</v>
      </c>
      <c r="Z3" s="8" t="s">
        <v>80</v>
      </c>
      <c r="AA3" s="8" t="s">
        <v>81</v>
      </c>
      <c r="AB3" s="8" t="s">
        <v>82</v>
      </c>
      <c r="AC3" s="8" t="s">
        <v>83</v>
      </c>
      <c r="AD3" s="8" t="s">
        <v>84</v>
      </c>
      <c r="AE3" s="8" t="s">
        <v>85</v>
      </c>
      <c r="AF3" s="8" t="s">
        <v>86</v>
      </c>
      <c r="AG3" s="8" t="s">
        <v>87</v>
      </c>
      <c r="AH3" s="8" t="s">
        <v>62</v>
      </c>
      <c r="AI3" s="8"/>
      <c r="AJ3" s="8"/>
      <c r="AK3" s="8" t="s">
        <v>65</v>
      </c>
      <c r="AL3" s="7">
        <f>DATE(2025,11,10)+TIME(17,22,36)</f>
        <v>45971.724027777775</v>
      </c>
    </row>
    <row r="4" spans="1:38" ht="15.6">
      <c r="A4" s="3">
        <f>DATE(2025,10,24)+TIME(15,9,23)</f>
        <v>45954.631516203706</v>
      </c>
      <c r="B4" s="4" t="s">
        <v>88</v>
      </c>
      <c r="C4" s="4" t="s">
        <v>89</v>
      </c>
      <c r="D4" s="4" t="s">
        <v>90</v>
      </c>
      <c r="E4" s="4" t="s">
        <v>41</v>
      </c>
      <c r="F4" s="4" t="s">
        <v>70</v>
      </c>
      <c r="G4" s="4" t="s">
        <v>43</v>
      </c>
      <c r="H4" s="4" t="s">
        <v>44</v>
      </c>
      <c r="I4" s="5">
        <f>DATE(2025,12,1)</f>
        <v>45992</v>
      </c>
      <c r="J4" s="5">
        <f>DATE(2025,12,5)</f>
        <v>45996</v>
      </c>
      <c r="K4" s="4"/>
      <c r="L4" s="4"/>
      <c r="M4" s="4"/>
      <c r="N4" s="4"/>
      <c r="O4" s="4"/>
      <c r="P4" s="4"/>
      <c r="Q4" s="4"/>
      <c r="R4" s="4"/>
      <c r="S4" s="4" t="s">
        <v>91</v>
      </c>
      <c r="T4" s="4" t="s">
        <v>92</v>
      </c>
      <c r="U4" s="4" t="s">
        <v>93</v>
      </c>
      <c r="V4" s="6" t="s">
        <v>94</v>
      </c>
      <c r="W4" s="4" t="s">
        <v>95</v>
      </c>
      <c r="X4" s="4" t="s">
        <v>95</v>
      </c>
      <c r="Y4" s="4" t="s">
        <v>96</v>
      </c>
      <c r="Z4" s="4" t="s">
        <v>97</v>
      </c>
      <c r="AA4" s="4" t="s">
        <v>55</v>
      </c>
      <c r="AB4" s="4" t="s">
        <v>98</v>
      </c>
      <c r="AC4" s="4" t="s">
        <v>99</v>
      </c>
      <c r="AD4" s="4" t="s">
        <v>100</v>
      </c>
      <c r="AE4" s="4" t="s">
        <v>85</v>
      </c>
      <c r="AF4" s="4" t="s">
        <v>101</v>
      </c>
      <c r="AG4" s="4" t="s">
        <v>102</v>
      </c>
      <c r="AH4" s="4" t="s">
        <v>62</v>
      </c>
      <c r="AI4" s="4"/>
      <c r="AJ4" s="4"/>
      <c r="AK4" s="4" t="s">
        <v>103</v>
      </c>
      <c r="AL4" s="3">
        <f>DATE(2025,10,24)+TIME(15,9,23)</f>
        <v>45954.631516203706</v>
      </c>
    </row>
    <row r="5" spans="1:38" ht="15.6">
      <c r="A5" s="7">
        <f>DATE(2025,10,21)+TIME(10,35,14)</f>
        <v>45951.441134259258</v>
      </c>
      <c r="B5" s="8" t="s">
        <v>104</v>
      </c>
      <c r="C5" s="8" t="s">
        <v>105</v>
      </c>
      <c r="D5" s="8" t="s">
        <v>106</v>
      </c>
      <c r="E5" s="8" t="s">
        <v>107</v>
      </c>
      <c r="F5" s="8" t="s">
        <v>108</v>
      </c>
      <c r="G5" s="8" t="s">
        <v>109</v>
      </c>
      <c r="H5" s="8" t="s">
        <v>63</v>
      </c>
      <c r="I5" s="9"/>
      <c r="J5" s="9"/>
      <c r="K5" s="8" t="s">
        <v>110</v>
      </c>
      <c r="L5" s="8"/>
      <c r="M5" s="8" t="s">
        <v>46</v>
      </c>
      <c r="N5" s="8"/>
      <c r="O5" s="8"/>
      <c r="P5" s="8"/>
      <c r="Q5" s="8"/>
      <c r="R5" s="8"/>
      <c r="S5" s="8" t="s">
        <v>111</v>
      </c>
      <c r="T5" s="8" t="s">
        <v>112</v>
      </c>
      <c r="U5" s="8" t="s">
        <v>113</v>
      </c>
      <c r="V5" s="10" t="s">
        <v>114</v>
      </c>
      <c r="W5" s="8" t="s">
        <v>115</v>
      </c>
      <c r="X5" s="8" t="s">
        <v>115</v>
      </c>
      <c r="Y5" s="8" t="s">
        <v>116</v>
      </c>
      <c r="Z5" s="8" t="s">
        <v>117</v>
      </c>
      <c r="AA5" s="8" t="s">
        <v>118</v>
      </c>
      <c r="AB5" s="8" t="s">
        <v>119</v>
      </c>
      <c r="AC5" s="8" t="s">
        <v>83</v>
      </c>
      <c r="AD5" s="8" t="s">
        <v>120</v>
      </c>
      <c r="AE5" s="8" t="s">
        <v>121</v>
      </c>
      <c r="AF5" s="8" t="s">
        <v>101</v>
      </c>
      <c r="AG5" s="8" t="s">
        <v>87</v>
      </c>
      <c r="AH5" s="8" t="s">
        <v>62</v>
      </c>
      <c r="AI5" s="8"/>
      <c r="AJ5" s="8" t="s">
        <v>64</v>
      </c>
      <c r="AK5" s="8" t="s">
        <v>65</v>
      </c>
      <c r="AL5" s="7">
        <f>DATE(2025,10,21)+TIME(10,35,14)</f>
        <v>45951.441134259258</v>
      </c>
    </row>
    <row r="6" spans="1:38" ht="15.6">
      <c r="A6" s="3">
        <f>DATE(2025,11,22)+TIME(15,5,13)</f>
        <v>45983.628622685188</v>
      </c>
      <c r="B6" s="4" t="s">
        <v>122</v>
      </c>
      <c r="C6" s="4" t="s">
        <v>123</v>
      </c>
      <c r="D6" s="4" t="s">
        <v>124</v>
      </c>
      <c r="E6" s="4" t="s">
        <v>125</v>
      </c>
      <c r="F6" s="4" t="s">
        <v>70</v>
      </c>
      <c r="G6" s="4" t="s">
        <v>126</v>
      </c>
      <c r="H6" s="4" t="s">
        <v>44</v>
      </c>
      <c r="I6" s="5">
        <f t="shared" ref="I6:I11" si="0">DATE(2025,12,1)</f>
        <v>45992</v>
      </c>
      <c r="J6" s="5">
        <f>DATE(2025,12,4)</f>
        <v>45995</v>
      </c>
      <c r="K6" s="4"/>
      <c r="L6" s="4"/>
      <c r="M6" s="4"/>
      <c r="N6" s="4"/>
      <c r="O6" s="4"/>
      <c r="P6" s="4"/>
      <c r="Q6" s="4"/>
      <c r="R6" s="4"/>
      <c r="S6" s="4" t="s">
        <v>127</v>
      </c>
      <c r="T6" s="4" t="s">
        <v>128</v>
      </c>
      <c r="U6" s="4" t="s">
        <v>129</v>
      </c>
      <c r="V6" s="6" t="s">
        <v>130</v>
      </c>
      <c r="W6" s="4" t="s">
        <v>131</v>
      </c>
      <c r="X6" s="4" t="s">
        <v>131</v>
      </c>
      <c r="Y6" s="4" t="s">
        <v>132</v>
      </c>
      <c r="Z6" s="4" t="s">
        <v>133</v>
      </c>
      <c r="AA6" s="4"/>
      <c r="AB6" s="4" t="s">
        <v>134</v>
      </c>
      <c r="AC6" s="4" t="s">
        <v>135</v>
      </c>
      <c r="AD6" s="4" t="s">
        <v>100</v>
      </c>
      <c r="AE6" s="4" t="s">
        <v>85</v>
      </c>
      <c r="AF6" s="4" t="s">
        <v>136</v>
      </c>
      <c r="AG6" s="4" t="s">
        <v>137</v>
      </c>
      <c r="AH6" s="4" t="s">
        <v>62</v>
      </c>
      <c r="AI6" s="4"/>
      <c r="AJ6" s="4"/>
      <c r="AK6" s="4" t="s">
        <v>103</v>
      </c>
      <c r="AL6" s="3">
        <f>DATE(2025,11,22)+TIME(15,5,13)</f>
        <v>45983.628622685188</v>
      </c>
    </row>
    <row r="7" spans="1:38" ht="15.6">
      <c r="A7" s="7">
        <f>DATE(2025,11,19)+TIME(11,26,57)</f>
        <v>45980.477048611108</v>
      </c>
      <c r="B7" s="8" t="s">
        <v>138</v>
      </c>
      <c r="C7" s="8" t="s">
        <v>139</v>
      </c>
      <c r="D7" s="8" t="s">
        <v>140</v>
      </c>
      <c r="E7" s="8" t="s">
        <v>141</v>
      </c>
      <c r="F7" s="8" t="s">
        <v>70</v>
      </c>
      <c r="G7" s="8" t="s">
        <v>142</v>
      </c>
      <c r="H7" s="8" t="s">
        <v>44</v>
      </c>
      <c r="I7" s="9">
        <f t="shared" si="0"/>
        <v>45992</v>
      </c>
      <c r="J7" s="9">
        <f>DATE(2025,12,4)</f>
        <v>45995</v>
      </c>
      <c r="K7" s="8"/>
      <c r="L7" s="8"/>
      <c r="M7" s="8"/>
      <c r="N7" s="8"/>
      <c r="O7" s="8"/>
      <c r="P7" s="8"/>
      <c r="Q7" s="8"/>
      <c r="R7" s="8"/>
      <c r="S7" s="8" t="s">
        <v>143</v>
      </c>
      <c r="T7" s="8" t="s">
        <v>144</v>
      </c>
      <c r="U7" s="8" t="s">
        <v>145</v>
      </c>
      <c r="V7" s="10" t="s">
        <v>146</v>
      </c>
      <c r="W7" s="8" t="s">
        <v>147</v>
      </c>
      <c r="X7" s="8" t="s">
        <v>147</v>
      </c>
      <c r="Y7" s="8" t="s">
        <v>148</v>
      </c>
      <c r="Z7" s="8" t="s">
        <v>149</v>
      </c>
      <c r="AA7" s="8"/>
      <c r="AB7" s="8" t="s">
        <v>150</v>
      </c>
      <c r="AC7" s="8" t="s">
        <v>83</v>
      </c>
      <c r="AD7" s="8" t="s">
        <v>151</v>
      </c>
      <c r="AE7" s="8" t="s">
        <v>85</v>
      </c>
      <c r="AF7" s="8" t="s">
        <v>101</v>
      </c>
      <c r="AG7" s="8" t="s">
        <v>102</v>
      </c>
      <c r="AH7" s="8" t="s">
        <v>62</v>
      </c>
      <c r="AI7" s="8"/>
      <c r="AJ7" s="8"/>
      <c r="AK7" s="8" t="s">
        <v>65</v>
      </c>
      <c r="AL7" s="7">
        <f>DATE(2025,11,19)+TIME(11,26,57)</f>
        <v>45980.477048611108</v>
      </c>
    </row>
    <row r="8" spans="1:38" ht="15.6">
      <c r="A8" s="3">
        <f>DATE(2025,11,19)+TIME(11,28,35)</f>
        <v>45980.478182870371</v>
      </c>
      <c r="B8" s="4" t="s">
        <v>152</v>
      </c>
      <c r="C8" s="4" t="s">
        <v>153</v>
      </c>
      <c r="D8" s="4" t="s">
        <v>154</v>
      </c>
      <c r="E8" s="4" t="s">
        <v>141</v>
      </c>
      <c r="F8" s="4" t="s">
        <v>108</v>
      </c>
      <c r="G8" s="4" t="s">
        <v>142</v>
      </c>
      <c r="H8" s="4" t="s">
        <v>44</v>
      </c>
      <c r="I8" s="5">
        <f t="shared" si="0"/>
        <v>45992</v>
      </c>
      <c r="J8" s="5">
        <f>DATE(2025,12,4)</f>
        <v>45995</v>
      </c>
      <c r="K8" s="4"/>
      <c r="L8" s="4"/>
      <c r="M8" s="4" t="s">
        <v>46</v>
      </c>
      <c r="N8" s="4"/>
      <c r="O8" s="4"/>
      <c r="P8" s="4"/>
      <c r="Q8" s="4"/>
      <c r="R8" s="4"/>
      <c r="S8" s="4" t="s">
        <v>155</v>
      </c>
      <c r="T8" s="4" t="s">
        <v>156</v>
      </c>
      <c r="U8" s="4" t="s">
        <v>157</v>
      </c>
      <c r="V8" s="6" t="s">
        <v>158</v>
      </c>
      <c r="W8" s="4" t="s">
        <v>159</v>
      </c>
      <c r="X8" s="4" t="s">
        <v>159</v>
      </c>
      <c r="Y8" s="4" t="s">
        <v>160</v>
      </c>
      <c r="Z8" s="4" t="s">
        <v>161</v>
      </c>
      <c r="AA8" s="4" t="s">
        <v>149</v>
      </c>
      <c r="AB8" s="4" t="s">
        <v>162</v>
      </c>
      <c r="AC8" s="4" t="s">
        <v>83</v>
      </c>
      <c r="AD8" s="4" t="s">
        <v>120</v>
      </c>
      <c r="AE8" s="4" t="s">
        <v>121</v>
      </c>
      <c r="AF8" s="4" t="s">
        <v>60</v>
      </c>
      <c r="AG8" s="4" t="s">
        <v>87</v>
      </c>
      <c r="AH8" s="4" t="s">
        <v>62</v>
      </c>
      <c r="AI8" s="4"/>
      <c r="AJ8" s="4" t="s">
        <v>64</v>
      </c>
      <c r="AK8" s="4" t="s">
        <v>65</v>
      </c>
      <c r="AL8" s="3">
        <f>DATE(2025,11,19)+TIME(11,28,35)</f>
        <v>45980.478182870371</v>
      </c>
    </row>
    <row r="9" spans="1:38" ht="15.6">
      <c r="A9" s="7">
        <f>DATE(2025,9,29)+TIME(18,20,18)</f>
        <v>45929.764097222222</v>
      </c>
      <c r="B9" s="8" t="s">
        <v>163</v>
      </c>
      <c r="C9" s="8" t="s">
        <v>164</v>
      </c>
      <c r="D9" s="8" t="s">
        <v>165</v>
      </c>
      <c r="E9" s="8" t="s">
        <v>166</v>
      </c>
      <c r="F9" s="8" t="s">
        <v>108</v>
      </c>
      <c r="G9" s="8" t="s">
        <v>43</v>
      </c>
      <c r="H9" s="8" t="s">
        <v>44</v>
      </c>
      <c r="I9" s="9">
        <f t="shared" si="0"/>
        <v>45992</v>
      </c>
      <c r="J9" s="9">
        <f>DATE(2025,12,5)</f>
        <v>45996</v>
      </c>
      <c r="K9" s="8" t="s">
        <v>167</v>
      </c>
      <c r="L9" s="8" t="s">
        <v>168</v>
      </c>
      <c r="M9" s="8" t="s">
        <v>46</v>
      </c>
      <c r="N9" s="8"/>
      <c r="O9" s="8"/>
      <c r="P9" s="8"/>
      <c r="Q9" s="8"/>
      <c r="R9" s="8" t="s">
        <v>166</v>
      </c>
      <c r="S9" s="8" t="s">
        <v>169</v>
      </c>
      <c r="T9" s="8" t="s">
        <v>170</v>
      </c>
      <c r="U9" s="8" t="s">
        <v>171</v>
      </c>
      <c r="V9" s="10" t="s">
        <v>172</v>
      </c>
      <c r="W9" s="8" t="s">
        <v>173</v>
      </c>
      <c r="X9" s="8" t="s">
        <v>173</v>
      </c>
      <c r="Y9" s="8" t="s">
        <v>174</v>
      </c>
      <c r="Z9" s="8" t="s">
        <v>175</v>
      </c>
      <c r="AA9" s="8" t="s">
        <v>176</v>
      </c>
      <c r="AB9" s="8" t="s">
        <v>177</v>
      </c>
      <c r="AC9" s="8" t="s">
        <v>83</v>
      </c>
      <c r="AD9" s="8" t="s">
        <v>100</v>
      </c>
      <c r="AE9" s="8" t="s">
        <v>121</v>
      </c>
      <c r="AF9" s="8" t="s">
        <v>86</v>
      </c>
      <c r="AG9" s="8" t="s">
        <v>87</v>
      </c>
      <c r="AH9" s="8" t="s">
        <v>62</v>
      </c>
      <c r="AI9" s="8"/>
      <c r="AJ9" s="8"/>
      <c r="AK9" s="8" t="s">
        <v>103</v>
      </c>
      <c r="AL9" s="7">
        <f>DATE(2025,9,29)+TIME(18,20,18)</f>
        <v>45929.764097222222</v>
      </c>
    </row>
    <row r="10" spans="1:38" ht="15.6">
      <c r="A10" s="3">
        <f>DATE(2025,11,16)+TIME(8,2,39)</f>
        <v>45977.335173611114</v>
      </c>
      <c r="B10" s="4" t="s">
        <v>178</v>
      </c>
      <c r="C10" s="4" t="s">
        <v>179</v>
      </c>
      <c r="D10" s="4" t="s">
        <v>180</v>
      </c>
      <c r="E10" s="4" t="s">
        <v>125</v>
      </c>
      <c r="F10" s="4" t="s">
        <v>108</v>
      </c>
      <c r="G10" s="4" t="s">
        <v>126</v>
      </c>
      <c r="H10" s="4" t="s">
        <v>44</v>
      </c>
      <c r="I10" s="5">
        <f t="shared" si="0"/>
        <v>45992</v>
      </c>
      <c r="J10" s="5">
        <f t="shared" ref="J10:J17" si="1">DATE(2025,12,4)</f>
        <v>45995</v>
      </c>
      <c r="K10" s="4"/>
      <c r="L10" s="4" t="s">
        <v>46</v>
      </c>
      <c r="M10" s="4" t="s">
        <v>46</v>
      </c>
      <c r="N10" s="4"/>
      <c r="O10" s="4"/>
      <c r="P10" s="4"/>
      <c r="Q10" s="4"/>
      <c r="R10" s="4" t="s">
        <v>181</v>
      </c>
      <c r="S10" s="4" t="s">
        <v>182</v>
      </c>
      <c r="T10" s="4" t="s">
        <v>183</v>
      </c>
      <c r="U10" s="4" t="s">
        <v>184</v>
      </c>
      <c r="V10" s="6" t="s">
        <v>185</v>
      </c>
      <c r="W10" s="4" t="s">
        <v>186</v>
      </c>
      <c r="X10" s="4" t="s">
        <v>186</v>
      </c>
      <c r="Y10" s="4" t="s">
        <v>187</v>
      </c>
      <c r="Z10" s="4" t="s">
        <v>188</v>
      </c>
      <c r="AA10" s="4" t="s">
        <v>189</v>
      </c>
      <c r="AB10" s="4" t="s">
        <v>190</v>
      </c>
      <c r="AC10" s="4" t="s">
        <v>83</v>
      </c>
      <c r="AD10" s="4" t="s">
        <v>120</v>
      </c>
      <c r="AE10" s="4" t="s">
        <v>121</v>
      </c>
      <c r="AF10" s="4" t="s">
        <v>136</v>
      </c>
      <c r="AG10" s="4" t="s">
        <v>191</v>
      </c>
      <c r="AH10" s="4" t="s">
        <v>62</v>
      </c>
      <c r="AI10" s="4"/>
      <c r="AJ10" s="4"/>
      <c r="AK10" s="4" t="s">
        <v>65</v>
      </c>
      <c r="AL10" s="3">
        <f>DATE(2025,11,16)+TIME(8,2,39)</f>
        <v>45977.335173611114</v>
      </c>
    </row>
    <row r="11" spans="1:38" ht="15.6">
      <c r="A11" s="7">
        <f>DATE(2025,11,23)+TIME(16,56,16)</f>
        <v>45984.705740740741</v>
      </c>
      <c r="B11" s="8" t="s">
        <v>192</v>
      </c>
      <c r="C11" s="8" t="s">
        <v>193</v>
      </c>
      <c r="D11" s="8" t="s">
        <v>194</v>
      </c>
      <c r="E11" s="8" t="s">
        <v>69</v>
      </c>
      <c r="F11" s="8" t="s">
        <v>108</v>
      </c>
      <c r="G11" s="8" t="s">
        <v>142</v>
      </c>
      <c r="H11" s="8" t="s">
        <v>44</v>
      </c>
      <c r="I11" s="9">
        <f t="shared" si="0"/>
        <v>45992</v>
      </c>
      <c r="J11" s="9">
        <f t="shared" si="1"/>
        <v>45995</v>
      </c>
      <c r="K11" s="8"/>
      <c r="L11" s="8" t="s">
        <v>195</v>
      </c>
      <c r="M11" s="8" t="s">
        <v>46</v>
      </c>
      <c r="N11" s="8"/>
      <c r="O11" s="8"/>
      <c r="P11" s="8"/>
      <c r="Q11" s="8"/>
      <c r="R11" s="8"/>
      <c r="S11" s="8" t="s">
        <v>196</v>
      </c>
      <c r="T11" s="8" t="s">
        <v>197</v>
      </c>
      <c r="U11" s="8" t="s">
        <v>198</v>
      </c>
      <c r="V11" s="10" t="s">
        <v>199</v>
      </c>
      <c r="W11" s="8" t="s">
        <v>200</v>
      </c>
      <c r="X11" s="8" t="s">
        <v>200</v>
      </c>
      <c r="Y11" s="8" t="s">
        <v>201</v>
      </c>
      <c r="Z11" s="8" t="s">
        <v>80</v>
      </c>
      <c r="AA11" s="8"/>
      <c r="AB11" s="8" t="s">
        <v>202</v>
      </c>
      <c r="AC11" s="8" t="s">
        <v>83</v>
      </c>
      <c r="AD11" s="8" t="s">
        <v>203</v>
      </c>
      <c r="AE11" s="8" t="s">
        <v>121</v>
      </c>
      <c r="AF11" s="8" t="s">
        <v>60</v>
      </c>
      <c r="AG11" s="8" t="s">
        <v>61</v>
      </c>
      <c r="AH11" s="8" t="s">
        <v>62</v>
      </c>
      <c r="AI11" s="8"/>
      <c r="AJ11" s="8"/>
      <c r="AK11" s="8" t="s">
        <v>65</v>
      </c>
      <c r="AL11" s="7">
        <f>DATE(2025,11,23)+TIME(16,56,16)</f>
        <v>45984.705740740741</v>
      </c>
    </row>
    <row r="12" spans="1:38" ht="15.6">
      <c r="A12" s="3">
        <f>DATE(2025,11,10)+TIME(13,37,39)</f>
        <v>45971.567812499998</v>
      </c>
      <c r="B12" s="4" t="s">
        <v>204</v>
      </c>
      <c r="C12" s="4" t="s">
        <v>205</v>
      </c>
      <c r="D12" s="4" t="s">
        <v>206</v>
      </c>
      <c r="E12" s="4" t="s">
        <v>207</v>
      </c>
      <c r="F12" s="4" t="s">
        <v>208</v>
      </c>
      <c r="G12" s="4" t="s">
        <v>209</v>
      </c>
      <c r="H12" s="4" t="s">
        <v>44</v>
      </c>
      <c r="I12" s="5">
        <f>DATE(2025,11,30)</f>
        <v>45991</v>
      </c>
      <c r="J12" s="5">
        <f t="shared" si="1"/>
        <v>45995</v>
      </c>
      <c r="K12" s="4"/>
      <c r="L12" s="4"/>
      <c r="M12" s="4" t="s">
        <v>46</v>
      </c>
      <c r="N12" s="4" t="s">
        <v>47</v>
      </c>
      <c r="O12" s="4"/>
      <c r="P12" s="4"/>
      <c r="Q12" s="4"/>
      <c r="R12" s="4"/>
      <c r="S12" s="4" t="s">
        <v>210</v>
      </c>
      <c r="T12" s="4" t="s">
        <v>211</v>
      </c>
      <c r="U12" s="4" t="s">
        <v>212</v>
      </c>
      <c r="V12" s="6" t="s">
        <v>213</v>
      </c>
      <c r="W12" s="4" t="s">
        <v>214</v>
      </c>
      <c r="X12" s="4" t="s">
        <v>214</v>
      </c>
      <c r="Y12" s="4" t="s">
        <v>215</v>
      </c>
      <c r="Z12" s="4" t="s">
        <v>216</v>
      </c>
      <c r="AA12" s="4"/>
      <c r="AB12" s="4" t="s">
        <v>217</v>
      </c>
      <c r="AC12" s="4" t="s">
        <v>135</v>
      </c>
      <c r="AD12" s="4" t="s">
        <v>58</v>
      </c>
      <c r="AE12" s="4" t="s">
        <v>85</v>
      </c>
      <c r="AF12" s="4" t="s">
        <v>86</v>
      </c>
      <c r="AG12" s="4" t="s">
        <v>102</v>
      </c>
      <c r="AH12" s="4" t="s">
        <v>62</v>
      </c>
      <c r="AI12" s="4"/>
      <c r="AJ12" s="4" t="s">
        <v>64</v>
      </c>
      <c r="AK12" s="4" t="s">
        <v>65</v>
      </c>
      <c r="AL12" s="3">
        <f>DATE(2025,11,10)+TIME(13,37,39)</f>
        <v>45971.567812499998</v>
      </c>
    </row>
    <row r="13" spans="1:38" ht="15.6">
      <c r="A13" s="7">
        <f>DATE(2025,10,24)+TIME(16,18,29)</f>
        <v>45954.679502314815</v>
      </c>
      <c r="B13" s="8" t="s">
        <v>218</v>
      </c>
      <c r="C13" s="8" t="s">
        <v>219</v>
      </c>
      <c r="D13" s="8" t="s">
        <v>220</v>
      </c>
      <c r="E13" s="8" t="s">
        <v>41</v>
      </c>
      <c r="F13" s="8" t="s">
        <v>70</v>
      </c>
      <c r="G13" s="8" t="s">
        <v>43</v>
      </c>
      <c r="H13" s="8" t="s">
        <v>44</v>
      </c>
      <c r="I13" s="9">
        <f>DATE(2025,12,1)</f>
        <v>45992</v>
      </c>
      <c r="J13" s="9">
        <f t="shared" si="1"/>
        <v>45995</v>
      </c>
      <c r="K13" s="8"/>
      <c r="L13" s="8"/>
      <c r="M13" s="8" t="s">
        <v>46</v>
      </c>
      <c r="N13" s="8"/>
      <c r="O13" s="8"/>
      <c r="P13" s="8"/>
      <c r="Q13" s="8"/>
      <c r="R13" s="8"/>
      <c r="S13" s="8" t="s">
        <v>221</v>
      </c>
      <c r="T13" s="8" t="s">
        <v>222</v>
      </c>
      <c r="U13" s="8" t="s">
        <v>223</v>
      </c>
      <c r="V13" s="10" t="s">
        <v>224</v>
      </c>
      <c r="W13" s="8" t="s">
        <v>225</v>
      </c>
      <c r="X13" s="8" t="s">
        <v>225</v>
      </c>
      <c r="Y13" s="8" t="s">
        <v>226</v>
      </c>
      <c r="Z13" s="8" t="s">
        <v>55</v>
      </c>
      <c r="AA13" s="8"/>
      <c r="AB13" s="8" t="s">
        <v>227</v>
      </c>
      <c r="AC13" s="8" t="s">
        <v>83</v>
      </c>
      <c r="AD13" s="8" t="s">
        <v>100</v>
      </c>
      <c r="AE13" s="8" t="s">
        <v>85</v>
      </c>
      <c r="AF13" s="8" t="s">
        <v>86</v>
      </c>
      <c r="AG13" s="8" t="s">
        <v>102</v>
      </c>
      <c r="AH13" s="8" t="s">
        <v>62</v>
      </c>
      <c r="AI13" s="8"/>
      <c r="AJ13" s="8"/>
      <c r="AK13" s="8" t="s">
        <v>103</v>
      </c>
      <c r="AL13" s="7">
        <f>DATE(2025,10,24)+TIME(16,18,29)</f>
        <v>45954.679502314815</v>
      </c>
    </row>
    <row r="14" spans="1:38" ht="15.6">
      <c r="A14" s="3">
        <f>DATE(2025,9,26)+TIME(19,43,13)</f>
        <v>45926.82167824074</v>
      </c>
      <c r="B14" s="4" t="s">
        <v>228</v>
      </c>
      <c r="C14" s="4" t="s">
        <v>229</v>
      </c>
      <c r="D14" s="4" t="s">
        <v>230</v>
      </c>
      <c r="E14" s="4" t="s">
        <v>166</v>
      </c>
      <c r="F14" s="4" t="s">
        <v>70</v>
      </c>
      <c r="G14" s="4" t="s">
        <v>43</v>
      </c>
      <c r="H14" s="4" t="s">
        <v>44</v>
      </c>
      <c r="I14" s="5">
        <f>DATE(2025,12,1)</f>
        <v>45992</v>
      </c>
      <c r="J14" s="5">
        <f t="shared" si="1"/>
        <v>45995</v>
      </c>
      <c r="K14" s="4" t="s">
        <v>231</v>
      </c>
      <c r="L14" s="4" t="s">
        <v>232</v>
      </c>
      <c r="M14" s="4"/>
      <c r="N14" s="4" t="s">
        <v>47</v>
      </c>
      <c r="O14" s="4"/>
      <c r="P14" s="4"/>
      <c r="Q14" s="4"/>
      <c r="R14" s="4" t="s">
        <v>166</v>
      </c>
      <c r="S14" s="4" t="s">
        <v>233</v>
      </c>
      <c r="T14" s="4" t="s">
        <v>234</v>
      </c>
      <c r="U14" s="4" t="s">
        <v>235</v>
      </c>
      <c r="V14" s="6" t="s">
        <v>236</v>
      </c>
      <c r="W14" s="4" t="s">
        <v>237</v>
      </c>
      <c r="X14" s="4" t="s">
        <v>237</v>
      </c>
      <c r="Y14" s="4" t="s">
        <v>174</v>
      </c>
      <c r="Z14" s="4" t="s">
        <v>175</v>
      </c>
      <c r="AA14" s="4" t="s">
        <v>176</v>
      </c>
      <c r="AB14" s="4" t="s">
        <v>238</v>
      </c>
      <c r="AC14" s="4" t="s">
        <v>83</v>
      </c>
      <c r="AD14" s="4" t="s">
        <v>100</v>
      </c>
      <c r="AE14" s="4" t="s">
        <v>85</v>
      </c>
      <c r="AF14" s="4" t="s">
        <v>86</v>
      </c>
      <c r="AG14" s="4" t="s">
        <v>137</v>
      </c>
      <c r="AH14" s="4" t="s">
        <v>62</v>
      </c>
      <c r="AI14" s="4" t="s">
        <v>44</v>
      </c>
      <c r="AJ14" s="4"/>
      <c r="AK14" s="4" t="s">
        <v>65</v>
      </c>
      <c r="AL14" s="3">
        <f>DATE(2025,9,26)+TIME(19,43,13)</f>
        <v>45926.82167824074</v>
      </c>
    </row>
    <row r="15" spans="1:38" ht="15.6">
      <c r="A15" s="7">
        <f>DATE(2025,11,10)+TIME(14,48,7)</f>
        <v>45971.616747685184</v>
      </c>
      <c r="B15" s="8" t="s">
        <v>239</v>
      </c>
      <c r="C15" s="8" t="s">
        <v>240</v>
      </c>
      <c r="D15" s="8" t="s">
        <v>241</v>
      </c>
      <c r="E15" s="8" t="s">
        <v>107</v>
      </c>
      <c r="F15" s="8" t="s">
        <v>70</v>
      </c>
      <c r="G15" s="8" t="s">
        <v>209</v>
      </c>
      <c r="H15" s="8" t="s">
        <v>44</v>
      </c>
      <c r="I15" s="9">
        <f>DATE(2025,11,30)</f>
        <v>45991</v>
      </c>
      <c r="J15" s="9">
        <f t="shared" si="1"/>
        <v>45995</v>
      </c>
      <c r="K15" s="8"/>
      <c r="L15" s="8" t="s">
        <v>242</v>
      </c>
      <c r="M15" s="8" t="s">
        <v>46</v>
      </c>
      <c r="N15" s="8" t="s">
        <v>47</v>
      </c>
      <c r="O15" s="8"/>
      <c r="P15" s="8"/>
      <c r="Q15" s="8"/>
      <c r="R15" s="8" t="s">
        <v>46</v>
      </c>
      <c r="S15" s="8" t="s">
        <v>243</v>
      </c>
      <c r="T15" s="8" t="s">
        <v>244</v>
      </c>
      <c r="U15" s="8" t="s">
        <v>245</v>
      </c>
      <c r="V15" s="10" t="s">
        <v>246</v>
      </c>
      <c r="W15" s="8" t="s">
        <v>247</v>
      </c>
      <c r="X15" s="8" t="s">
        <v>248</v>
      </c>
      <c r="Y15" s="8" t="s">
        <v>249</v>
      </c>
      <c r="Z15" s="8" t="s">
        <v>250</v>
      </c>
      <c r="AA15" s="8" t="s">
        <v>251</v>
      </c>
      <c r="AB15" s="8" t="s">
        <v>252</v>
      </c>
      <c r="AC15" s="8" t="s">
        <v>57</v>
      </c>
      <c r="AD15" s="8" t="s">
        <v>253</v>
      </c>
      <c r="AE15" s="8" t="s">
        <v>85</v>
      </c>
      <c r="AF15" s="8" t="s">
        <v>60</v>
      </c>
      <c r="AG15" s="8" t="s">
        <v>61</v>
      </c>
      <c r="AH15" s="8" t="s">
        <v>62</v>
      </c>
      <c r="AI15" s="8" t="s">
        <v>63</v>
      </c>
      <c r="AJ15" s="8" t="s">
        <v>64</v>
      </c>
      <c r="AK15" s="8" t="s">
        <v>65</v>
      </c>
      <c r="AL15" s="7">
        <f>DATE(2025,11,10)+TIME(14,48,7)</f>
        <v>45971.616747685184</v>
      </c>
    </row>
    <row r="16" spans="1:38" ht="15.6">
      <c r="A16" s="3">
        <f>DATE(2025,10,16)+TIME(10,15,44)</f>
        <v>45946.42759259259</v>
      </c>
      <c r="B16" s="4" t="s">
        <v>254</v>
      </c>
      <c r="C16" s="4" t="s">
        <v>255</v>
      </c>
      <c r="D16" s="4" t="s">
        <v>256</v>
      </c>
      <c r="E16" s="4" t="s">
        <v>257</v>
      </c>
      <c r="F16" s="4" t="s">
        <v>108</v>
      </c>
      <c r="G16" s="4" t="s">
        <v>43</v>
      </c>
      <c r="H16" s="4" t="s">
        <v>44</v>
      </c>
      <c r="I16" s="5">
        <f>DATE(2025,12,1)</f>
        <v>45992</v>
      </c>
      <c r="J16" s="5">
        <f t="shared" si="1"/>
        <v>45995</v>
      </c>
      <c r="K16" s="4"/>
      <c r="L16" s="4"/>
      <c r="M16" s="4" t="s">
        <v>46</v>
      </c>
      <c r="N16" s="4" t="s">
        <v>47</v>
      </c>
      <c r="O16" s="4"/>
      <c r="P16" s="4"/>
      <c r="Q16" s="4"/>
      <c r="R16" s="4"/>
      <c r="S16" s="4" t="s">
        <v>258</v>
      </c>
      <c r="T16" s="4" t="s">
        <v>259</v>
      </c>
      <c r="U16" s="4" t="s">
        <v>260</v>
      </c>
      <c r="V16" s="6" t="s">
        <v>261</v>
      </c>
      <c r="W16" s="4" t="s">
        <v>262</v>
      </c>
      <c r="X16" s="4" t="s">
        <v>262</v>
      </c>
      <c r="Y16" s="4" t="s">
        <v>263</v>
      </c>
      <c r="Z16" s="4" t="s">
        <v>264</v>
      </c>
      <c r="AA16" s="4" t="s">
        <v>265</v>
      </c>
      <c r="AB16" s="4" t="s">
        <v>266</v>
      </c>
      <c r="AC16" s="4" t="s">
        <v>83</v>
      </c>
      <c r="AD16" s="4" t="s">
        <v>100</v>
      </c>
      <c r="AE16" s="4" t="s">
        <v>121</v>
      </c>
      <c r="AF16" s="4" t="s">
        <v>86</v>
      </c>
      <c r="AG16" s="4" t="s">
        <v>102</v>
      </c>
      <c r="AH16" s="4" t="s">
        <v>62</v>
      </c>
      <c r="AI16" s="4"/>
      <c r="AJ16" s="4"/>
      <c r="AK16" s="4" t="s">
        <v>65</v>
      </c>
      <c r="AL16" s="3">
        <f>DATE(2025,10,16)+TIME(10,15,44)</f>
        <v>45946.42759259259</v>
      </c>
    </row>
    <row r="17" spans="1:38" ht="15.6">
      <c r="A17" s="7">
        <f>DATE(2025,11,19)+TIME(13,29,48)</f>
        <v>45980.562361111108</v>
      </c>
      <c r="B17" s="8" t="s">
        <v>267</v>
      </c>
      <c r="C17" s="8" t="s">
        <v>268</v>
      </c>
      <c r="D17" s="8" t="s">
        <v>269</v>
      </c>
      <c r="E17" s="8" t="s">
        <v>141</v>
      </c>
      <c r="F17" s="8" t="s">
        <v>70</v>
      </c>
      <c r="G17" s="8" t="s">
        <v>142</v>
      </c>
      <c r="H17" s="8" t="s">
        <v>44</v>
      </c>
      <c r="I17" s="9">
        <f>DATE(2025,12,1)</f>
        <v>45992</v>
      </c>
      <c r="J17" s="9">
        <f t="shared" si="1"/>
        <v>45995</v>
      </c>
      <c r="K17" s="8"/>
      <c r="L17" s="8" t="s">
        <v>46</v>
      </c>
      <c r="M17" s="8" t="s">
        <v>46</v>
      </c>
      <c r="N17" s="8"/>
      <c r="O17" s="8"/>
      <c r="P17" s="8"/>
      <c r="Q17" s="8"/>
      <c r="R17" s="8"/>
      <c r="S17" s="8" t="s">
        <v>270</v>
      </c>
      <c r="T17" s="8" t="s">
        <v>271</v>
      </c>
      <c r="U17" s="8" t="s">
        <v>272</v>
      </c>
      <c r="V17" s="10" t="s">
        <v>273</v>
      </c>
      <c r="W17" s="8" t="s">
        <v>274</v>
      </c>
      <c r="X17" s="8" t="s">
        <v>275</v>
      </c>
      <c r="Y17" s="8" t="s">
        <v>148</v>
      </c>
      <c r="Z17" s="8" t="s">
        <v>161</v>
      </c>
      <c r="AA17" s="8" t="s">
        <v>149</v>
      </c>
      <c r="AB17" s="8" t="s">
        <v>276</v>
      </c>
      <c r="AC17" s="8" t="s">
        <v>83</v>
      </c>
      <c r="AD17" s="8" t="s">
        <v>100</v>
      </c>
      <c r="AE17" s="8" t="s">
        <v>85</v>
      </c>
      <c r="AF17" s="8" t="s">
        <v>60</v>
      </c>
      <c r="AG17" s="8" t="s">
        <v>61</v>
      </c>
      <c r="AH17" s="8" t="s">
        <v>62</v>
      </c>
      <c r="AI17" s="8"/>
      <c r="AJ17" s="8" t="s">
        <v>64</v>
      </c>
      <c r="AK17" s="8" t="s">
        <v>65</v>
      </c>
      <c r="AL17" s="7">
        <f>DATE(2025,11,19)+TIME(13,29,48)</f>
        <v>45980.562361111108</v>
      </c>
    </row>
    <row r="18" spans="1:38" ht="15.6">
      <c r="A18" s="3">
        <f>DATE(2025,11,10)+TIME(15,53,5)</f>
        <v>45971.661863425928</v>
      </c>
      <c r="B18" s="4" t="s">
        <v>277</v>
      </c>
      <c r="C18" s="4" t="s">
        <v>278</v>
      </c>
      <c r="D18" s="4" t="s">
        <v>279</v>
      </c>
      <c r="E18" s="4" t="s">
        <v>107</v>
      </c>
      <c r="F18" s="4" t="s">
        <v>70</v>
      </c>
      <c r="G18" s="4" t="s">
        <v>109</v>
      </c>
      <c r="H18" s="4" t="s">
        <v>44</v>
      </c>
      <c r="I18" s="5">
        <f>DATE(2025,11,30)</f>
        <v>45991</v>
      </c>
      <c r="J18" s="5">
        <f>DATE(2025,12,5)</f>
        <v>45996</v>
      </c>
      <c r="K18" s="4"/>
      <c r="L18" s="4"/>
      <c r="M18" s="4" t="s">
        <v>46</v>
      </c>
      <c r="N18" s="4"/>
      <c r="O18" s="4"/>
      <c r="P18" s="4"/>
      <c r="Q18" s="4"/>
      <c r="R18" s="4" t="s">
        <v>107</v>
      </c>
      <c r="S18" s="4" t="s">
        <v>280</v>
      </c>
      <c r="T18" s="4" t="s">
        <v>281</v>
      </c>
      <c r="U18" s="4" t="s">
        <v>282</v>
      </c>
      <c r="V18" s="6" t="s">
        <v>283</v>
      </c>
      <c r="W18" s="4" t="s">
        <v>284</v>
      </c>
      <c r="X18" s="4" t="s">
        <v>285</v>
      </c>
      <c r="Y18" s="4" t="s">
        <v>286</v>
      </c>
      <c r="Z18" s="4" t="s">
        <v>287</v>
      </c>
      <c r="AA18" s="4" t="s">
        <v>288</v>
      </c>
      <c r="AB18" s="4" t="s">
        <v>289</v>
      </c>
      <c r="AC18" s="4" t="s">
        <v>290</v>
      </c>
      <c r="AD18" s="4" t="s">
        <v>100</v>
      </c>
      <c r="AE18" s="4" t="s">
        <v>85</v>
      </c>
      <c r="AF18" s="4" t="s">
        <v>86</v>
      </c>
      <c r="AG18" s="4" t="s">
        <v>102</v>
      </c>
      <c r="AH18" s="4" t="s">
        <v>62</v>
      </c>
      <c r="AI18" s="4"/>
      <c r="AJ18" s="4" t="s">
        <v>64</v>
      </c>
      <c r="AK18" s="4" t="s">
        <v>65</v>
      </c>
      <c r="AL18" s="3">
        <f>DATE(2025,11,10)+TIME(15,53,5)</f>
        <v>45971.661863425928</v>
      </c>
    </row>
    <row r="19" spans="1:38" ht="15.6">
      <c r="A19" s="7">
        <f>DATE(2025,11,11)+TIME(11,27,7)</f>
        <v>45972.477164351854</v>
      </c>
      <c r="B19" s="8" t="s">
        <v>291</v>
      </c>
      <c r="C19" s="8" t="s">
        <v>292</v>
      </c>
      <c r="D19" s="8" t="s">
        <v>293</v>
      </c>
      <c r="E19" s="8" t="s">
        <v>294</v>
      </c>
      <c r="F19" s="8" t="s">
        <v>108</v>
      </c>
      <c r="G19" s="8" t="s">
        <v>209</v>
      </c>
      <c r="H19" s="8" t="s">
        <v>44</v>
      </c>
      <c r="I19" s="9">
        <f>DATE(2025,11,30)</f>
        <v>45991</v>
      </c>
      <c r="J19" s="9">
        <f t="shared" ref="J19:J30" si="2">DATE(2025,12,4)</f>
        <v>45995</v>
      </c>
      <c r="K19" s="8"/>
      <c r="L19" s="8"/>
      <c r="M19" s="8" t="s">
        <v>46</v>
      </c>
      <c r="N19" s="8" t="s">
        <v>295</v>
      </c>
      <c r="O19" s="8" t="s">
        <v>296</v>
      </c>
      <c r="P19" s="8" t="s">
        <v>297</v>
      </c>
      <c r="Q19" s="8" t="s">
        <v>298</v>
      </c>
      <c r="R19" s="8" t="s">
        <v>299</v>
      </c>
      <c r="S19" s="8" t="s">
        <v>300</v>
      </c>
      <c r="T19" s="8" t="s">
        <v>301</v>
      </c>
      <c r="U19" s="8" t="s">
        <v>302</v>
      </c>
      <c r="V19" s="10" t="s">
        <v>303</v>
      </c>
      <c r="W19" s="8" t="s">
        <v>304</v>
      </c>
      <c r="X19" s="8" t="s">
        <v>304</v>
      </c>
      <c r="Y19" s="8" t="s">
        <v>305</v>
      </c>
      <c r="Z19" s="8" t="s">
        <v>250</v>
      </c>
      <c r="AA19" s="8" t="s">
        <v>251</v>
      </c>
      <c r="AB19" s="8" t="s">
        <v>306</v>
      </c>
      <c r="AC19" s="8" t="s">
        <v>83</v>
      </c>
      <c r="AD19" s="8" t="s">
        <v>100</v>
      </c>
      <c r="AE19" s="8" t="s">
        <v>121</v>
      </c>
      <c r="AF19" s="8" t="s">
        <v>101</v>
      </c>
      <c r="AG19" s="8" t="s">
        <v>87</v>
      </c>
      <c r="AH19" s="8" t="s">
        <v>62</v>
      </c>
      <c r="AI19" s="8"/>
      <c r="AJ19" s="8"/>
      <c r="AK19" s="8" t="s">
        <v>65</v>
      </c>
      <c r="AL19" s="7">
        <f>DATE(2025,11,11)+TIME(11,27,7)</f>
        <v>45972.477164351854</v>
      </c>
    </row>
    <row r="20" spans="1:38" ht="15.6">
      <c r="A20" s="3">
        <f>DATE(2025,11,19)+TIME(12,3,50)</f>
        <v>45980.502662037034</v>
      </c>
      <c r="B20" s="4" t="s">
        <v>307</v>
      </c>
      <c r="C20" s="4" t="s">
        <v>308</v>
      </c>
      <c r="D20" s="4" t="s">
        <v>309</v>
      </c>
      <c r="E20" s="4" t="s">
        <v>141</v>
      </c>
      <c r="F20" s="4" t="s">
        <v>70</v>
      </c>
      <c r="G20" s="4" t="s">
        <v>142</v>
      </c>
      <c r="H20" s="4" t="s">
        <v>44</v>
      </c>
      <c r="I20" s="5">
        <f>DATE(2025,12,1)</f>
        <v>45992</v>
      </c>
      <c r="J20" s="5">
        <f t="shared" si="2"/>
        <v>45995</v>
      </c>
      <c r="K20" s="4" t="s">
        <v>167</v>
      </c>
      <c r="L20" s="4"/>
      <c r="M20" s="4" t="s">
        <v>46</v>
      </c>
      <c r="N20" s="4"/>
      <c r="O20" s="4"/>
      <c r="P20" s="4"/>
      <c r="Q20" s="4"/>
      <c r="R20" s="4"/>
      <c r="S20" s="4" t="s">
        <v>310</v>
      </c>
      <c r="T20" s="4" t="s">
        <v>311</v>
      </c>
      <c r="U20" s="4" t="s">
        <v>312</v>
      </c>
      <c r="V20" s="6" t="s">
        <v>313</v>
      </c>
      <c r="W20" s="4" t="s">
        <v>314</v>
      </c>
      <c r="X20" s="4" t="s">
        <v>314</v>
      </c>
      <c r="Y20" s="4" t="s">
        <v>315</v>
      </c>
      <c r="Z20" s="4" t="s">
        <v>161</v>
      </c>
      <c r="AA20" s="4" t="s">
        <v>149</v>
      </c>
      <c r="AB20" s="4" t="s">
        <v>316</v>
      </c>
      <c r="AC20" s="4" t="s">
        <v>99</v>
      </c>
      <c r="AD20" s="4" t="s">
        <v>100</v>
      </c>
      <c r="AE20" s="4" t="s">
        <v>85</v>
      </c>
      <c r="AF20" s="4" t="s">
        <v>86</v>
      </c>
      <c r="AG20" s="4" t="s">
        <v>102</v>
      </c>
      <c r="AH20" s="4" t="s">
        <v>62</v>
      </c>
      <c r="AI20" s="4"/>
      <c r="AJ20" s="4" t="s">
        <v>64</v>
      </c>
      <c r="AK20" s="4" t="s">
        <v>65</v>
      </c>
      <c r="AL20" s="3">
        <f>DATE(2025,11,19)+TIME(12,3,50)</f>
        <v>45980.502662037034</v>
      </c>
    </row>
    <row r="21" spans="1:38" ht="15.6">
      <c r="A21" s="7">
        <f>DATE(2025,11,18)+TIME(15,52,52)</f>
        <v>45979.661712962959</v>
      </c>
      <c r="B21" s="8" t="s">
        <v>317</v>
      </c>
      <c r="C21" s="8" t="s">
        <v>318</v>
      </c>
      <c r="D21" s="8" t="s">
        <v>319</v>
      </c>
      <c r="E21" s="8" t="s">
        <v>320</v>
      </c>
      <c r="F21" s="8" t="s">
        <v>108</v>
      </c>
      <c r="G21" s="8" t="s">
        <v>142</v>
      </c>
      <c r="H21" s="8" t="s">
        <v>44</v>
      </c>
      <c r="I21" s="9">
        <f>DATE(2025,12,1)</f>
        <v>45992</v>
      </c>
      <c r="J21" s="9">
        <f t="shared" si="2"/>
        <v>45995</v>
      </c>
      <c r="K21" s="8"/>
      <c r="L21" s="8"/>
      <c r="M21" s="8"/>
      <c r="N21" s="8"/>
      <c r="O21" s="8"/>
      <c r="P21" s="8"/>
      <c r="Q21" s="8"/>
      <c r="R21" s="8"/>
      <c r="S21" s="8" t="s">
        <v>321</v>
      </c>
      <c r="T21" s="8" t="s">
        <v>322</v>
      </c>
      <c r="U21" s="8" t="s">
        <v>323</v>
      </c>
      <c r="V21" s="10" t="s">
        <v>324</v>
      </c>
      <c r="W21" s="8" t="s">
        <v>325</v>
      </c>
      <c r="X21" s="8" t="s">
        <v>325</v>
      </c>
      <c r="Y21" s="8" t="s">
        <v>326</v>
      </c>
      <c r="Z21" s="8" t="s">
        <v>327</v>
      </c>
      <c r="AA21" s="8" t="s">
        <v>328</v>
      </c>
      <c r="AB21" s="8" t="s">
        <v>329</v>
      </c>
      <c r="AC21" s="8" t="s">
        <v>83</v>
      </c>
      <c r="AD21" s="8" t="s">
        <v>330</v>
      </c>
      <c r="AE21" s="8" t="s">
        <v>121</v>
      </c>
      <c r="AF21" s="8" t="s">
        <v>101</v>
      </c>
      <c r="AG21" s="8" t="s">
        <v>61</v>
      </c>
      <c r="AH21" s="8" t="s">
        <v>62</v>
      </c>
      <c r="AI21" s="8"/>
      <c r="AJ21" s="8"/>
      <c r="AK21" s="8" t="s">
        <v>65</v>
      </c>
      <c r="AL21" s="7">
        <f>DATE(2025,11,18)+TIME(15,52,52)</f>
        <v>45979.661712962959</v>
      </c>
    </row>
    <row r="22" spans="1:38" ht="15.6">
      <c r="A22" s="3">
        <f>DATE(2025,10,16)+TIME(18,59,44)</f>
        <v>45946.791481481479</v>
      </c>
      <c r="B22" s="4" t="s">
        <v>331</v>
      </c>
      <c r="C22" s="4" t="s">
        <v>332</v>
      </c>
      <c r="D22" s="4" t="s">
        <v>333</v>
      </c>
      <c r="E22" s="4" t="s">
        <v>69</v>
      </c>
      <c r="F22" s="4" t="s">
        <v>70</v>
      </c>
      <c r="G22" s="4" t="s">
        <v>142</v>
      </c>
      <c r="H22" s="4" t="s">
        <v>44</v>
      </c>
      <c r="I22" s="5">
        <f>DATE(2025,12,1)</f>
        <v>45992</v>
      </c>
      <c r="J22" s="5">
        <f t="shared" si="2"/>
        <v>45995</v>
      </c>
      <c r="K22" s="4"/>
      <c r="L22" s="4" t="s">
        <v>334</v>
      </c>
      <c r="M22" s="4"/>
      <c r="N22" s="4"/>
      <c r="O22" s="4"/>
      <c r="P22" s="4"/>
      <c r="Q22" s="4"/>
      <c r="R22" s="4"/>
      <c r="S22" s="4" t="s">
        <v>335</v>
      </c>
      <c r="T22" s="4" t="s">
        <v>336</v>
      </c>
      <c r="U22" s="4" t="s">
        <v>337</v>
      </c>
      <c r="V22" s="6" t="s">
        <v>338</v>
      </c>
      <c r="W22" s="4" t="s">
        <v>339</v>
      </c>
      <c r="X22" s="4" t="s">
        <v>339</v>
      </c>
      <c r="Y22" s="4" t="s">
        <v>340</v>
      </c>
      <c r="Z22" s="4" t="s">
        <v>80</v>
      </c>
      <c r="AA22" s="4" t="s">
        <v>81</v>
      </c>
      <c r="AB22" s="4" t="s">
        <v>341</v>
      </c>
      <c r="AC22" s="4" t="s">
        <v>83</v>
      </c>
      <c r="AD22" s="4" t="s">
        <v>100</v>
      </c>
      <c r="AE22" s="4" t="s">
        <v>85</v>
      </c>
      <c r="AF22" s="4" t="s">
        <v>86</v>
      </c>
      <c r="AG22" s="4" t="s">
        <v>102</v>
      </c>
      <c r="AH22" s="4" t="s">
        <v>62</v>
      </c>
      <c r="AI22" s="4"/>
      <c r="AJ22" s="4"/>
      <c r="AK22" s="4" t="s">
        <v>65</v>
      </c>
      <c r="AL22" s="3">
        <f>DATE(2025,10,16)+TIME(18,59,44)</f>
        <v>45946.791481481479</v>
      </c>
    </row>
    <row r="23" spans="1:38" ht="15.6">
      <c r="A23" s="7">
        <f>DATE(2025,9,26)+TIME(19,44,25)</f>
        <v>45926.822511574072</v>
      </c>
      <c r="B23" s="8" t="s">
        <v>342</v>
      </c>
      <c r="C23" s="8" t="s">
        <v>343</v>
      </c>
      <c r="D23" s="8" t="s">
        <v>344</v>
      </c>
      <c r="E23" s="8" t="s">
        <v>345</v>
      </c>
      <c r="F23" s="8" t="s">
        <v>108</v>
      </c>
      <c r="G23" s="8" t="s">
        <v>209</v>
      </c>
      <c r="H23" s="8" t="s">
        <v>44</v>
      </c>
      <c r="I23" s="9">
        <f>DATE(2025,11,30)</f>
        <v>45991</v>
      </c>
      <c r="J23" s="9">
        <f t="shared" si="2"/>
        <v>45995</v>
      </c>
      <c r="K23" s="8" t="s">
        <v>346</v>
      </c>
      <c r="L23" s="8" t="s">
        <v>347</v>
      </c>
      <c r="M23" s="8" t="s">
        <v>46</v>
      </c>
      <c r="N23" s="8" t="s">
        <v>47</v>
      </c>
      <c r="O23" s="8"/>
      <c r="P23" s="8"/>
      <c r="Q23" s="8"/>
      <c r="R23" s="8"/>
      <c r="S23" s="8" t="s">
        <v>348</v>
      </c>
      <c r="T23" s="8" t="s">
        <v>349</v>
      </c>
      <c r="U23" s="8" t="s">
        <v>350</v>
      </c>
      <c r="V23" s="10" t="s">
        <v>351</v>
      </c>
      <c r="W23" s="8" t="s">
        <v>352</v>
      </c>
      <c r="X23" s="8" t="s">
        <v>352</v>
      </c>
      <c r="Y23" s="8" t="s">
        <v>353</v>
      </c>
      <c r="Z23" s="8" t="s">
        <v>354</v>
      </c>
      <c r="AA23" s="8" t="s">
        <v>355</v>
      </c>
      <c r="AB23" s="8" t="s">
        <v>356</v>
      </c>
      <c r="AC23" s="8" t="s">
        <v>83</v>
      </c>
      <c r="AD23" s="8" t="s">
        <v>100</v>
      </c>
      <c r="AE23" s="8" t="s">
        <v>121</v>
      </c>
      <c r="AF23" s="8" t="s">
        <v>101</v>
      </c>
      <c r="AG23" s="8" t="s">
        <v>87</v>
      </c>
      <c r="AH23" s="8" t="s">
        <v>62</v>
      </c>
      <c r="AI23" s="8"/>
      <c r="AJ23" s="8"/>
      <c r="AK23" s="8" t="s">
        <v>65</v>
      </c>
      <c r="AL23" s="7">
        <f>DATE(2025,9,26)+TIME(19,44,25)</f>
        <v>45926.822511574072</v>
      </c>
    </row>
    <row r="24" spans="1:38" ht="15.6">
      <c r="A24" s="3">
        <f>DATE(2025,11,12)+TIME(12,42,22)</f>
        <v>45973.529421296298</v>
      </c>
      <c r="B24" s="4" t="s">
        <v>357</v>
      </c>
      <c r="C24" s="4" t="s">
        <v>358</v>
      </c>
      <c r="D24" s="4" t="s">
        <v>359</v>
      </c>
      <c r="E24" s="4" t="s">
        <v>107</v>
      </c>
      <c r="F24" s="4" t="s">
        <v>70</v>
      </c>
      <c r="G24" s="4" t="s">
        <v>109</v>
      </c>
      <c r="H24" s="4" t="s">
        <v>44</v>
      </c>
      <c r="I24" s="5">
        <f>DATE(2025,12,1)</f>
        <v>45992</v>
      </c>
      <c r="J24" s="5">
        <f t="shared" si="2"/>
        <v>45995</v>
      </c>
      <c r="K24" s="4" t="s">
        <v>360</v>
      </c>
      <c r="L24" s="4"/>
      <c r="M24" s="4" t="s">
        <v>46</v>
      </c>
      <c r="N24" s="4"/>
      <c r="O24" s="4"/>
      <c r="P24" s="4"/>
      <c r="Q24" s="4"/>
      <c r="R24" s="4"/>
      <c r="S24" s="4" t="s">
        <v>361</v>
      </c>
      <c r="T24" s="4" t="s">
        <v>362</v>
      </c>
      <c r="U24" s="4" t="s">
        <v>363</v>
      </c>
      <c r="V24" s="6" t="s">
        <v>364</v>
      </c>
      <c r="W24" s="4" t="s">
        <v>365</v>
      </c>
      <c r="X24" s="4" t="s">
        <v>365</v>
      </c>
      <c r="Y24" s="4" t="s">
        <v>80</v>
      </c>
      <c r="Z24" s="4" t="s">
        <v>366</v>
      </c>
      <c r="AA24" s="4" t="s">
        <v>367</v>
      </c>
      <c r="AB24" s="4" t="s">
        <v>368</v>
      </c>
      <c r="AC24" s="4" t="s">
        <v>83</v>
      </c>
      <c r="AD24" s="4" t="s">
        <v>369</v>
      </c>
      <c r="AE24" s="4" t="s">
        <v>369</v>
      </c>
      <c r="AF24" s="4" t="s">
        <v>101</v>
      </c>
      <c r="AG24" s="4" t="s">
        <v>370</v>
      </c>
      <c r="AH24" s="4" t="s">
        <v>62</v>
      </c>
      <c r="AI24" s="4"/>
      <c r="AJ24" s="4" t="s">
        <v>64</v>
      </c>
      <c r="AK24" s="4" t="s">
        <v>65</v>
      </c>
      <c r="AL24" s="3">
        <f>DATE(2025,11,12)+TIME(12,42,22)</f>
        <v>45973.529421296298</v>
      </c>
    </row>
    <row r="25" spans="1:38" ht="15.6">
      <c r="A25" s="7">
        <f>DATE(2025,9,26)+TIME(17,45,42)</f>
        <v>45926.740069444444</v>
      </c>
      <c r="B25" s="8" t="s">
        <v>371</v>
      </c>
      <c r="C25" s="8" t="s">
        <v>372</v>
      </c>
      <c r="D25" s="8" t="s">
        <v>103</v>
      </c>
      <c r="E25" s="8" t="s">
        <v>107</v>
      </c>
      <c r="F25" s="8" t="s">
        <v>70</v>
      </c>
      <c r="G25" s="8" t="s">
        <v>109</v>
      </c>
      <c r="H25" s="8" t="s">
        <v>44</v>
      </c>
      <c r="I25" s="9">
        <f>DATE(2025,11,30)</f>
        <v>45991</v>
      </c>
      <c r="J25" s="9">
        <f t="shared" si="2"/>
        <v>45995</v>
      </c>
      <c r="K25" s="8"/>
      <c r="L25" s="8"/>
      <c r="M25" s="8"/>
      <c r="N25" s="8"/>
      <c r="O25" s="8"/>
      <c r="P25" s="8"/>
      <c r="Q25" s="8"/>
      <c r="R25" s="8" t="s">
        <v>373</v>
      </c>
      <c r="S25" s="8" t="s">
        <v>374</v>
      </c>
      <c r="T25" s="8" t="s">
        <v>375</v>
      </c>
      <c r="U25" s="8" t="s">
        <v>376</v>
      </c>
      <c r="V25" s="10" t="s">
        <v>377</v>
      </c>
      <c r="W25" s="8" t="s">
        <v>378</v>
      </c>
      <c r="X25" s="8" t="s">
        <v>378</v>
      </c>
      <c r="Y25" s="8" t="s">
        <v>80</v>
      </c>
      <c r="Z25" s="8" t="s">
        <v>366</v>
      </c>
      <c r="AA25" s="8" t="s">
        <v>367</v>
      </c>
      <c r="AB25" s="8" t="s">
        <v>379</v>
      </c>
      <c r="AC25" s="8" t="s">
        <v>135</v>
      </c>
      <c r="AD25" s="8" t="s">
        <v>100</v>
      </c>
      <c r="AE25" s="8" t="s">
        <v>85</v>
      </c>
      <c r="AF25" s="8" t="s">
        <v>101</v>
      </c>
      <c r="AG25" s="8" t="s">
        <v>87</v>
      </c>
      <c r="AH25" s="8" t="s">
        <v>62</v>
      </c>
      <c r="AI25" s="8"/>
      <c r="AJ25" s="8" t="s">
        <v>64</v>
      </c>
      <c r="AK25" s="8" t="s">
        <v>103</v>
      </c>
      <c r="AL25" s="7">
        <f>DATE(2025,9,26)+TIME(17,45,42)</f>
        <v>45926.740069444444</v>
      </c>
    </row>
    <row r="26" spans="1:38" ht="15.6">
      <c r="A26" s="3">
        <f>DATE(2025,11,19)+TIME(11,34,13)</f>
        <v>45980.482094907406</v>
      </c>
      <c r="B26" s="4" t="s">
        <v>380</v>
      </c>
      <c r="C26" s="4" t="s">
        <v>381</v>
      </c>
      <c r="D26" s="4" t="s">
        <v>382</v>
      </c>
      <c r="E26" s="4" t="s">
        <v>141</v>
      </c>
      <c r="F26" s="4" t="s">
        <v>70</v>
      </c>
      <c r="G26" s="4" t="s">
        <v>142</v>
      </c>
      <c r="H26" s="4" t="s">
        <v>44</v>
      </c>
      <c r="I26" s="5">
        <f>DATE(2025,12,1)</f>
        <v>45992</v>
      </c>
      <c r="J26" s="5">
        <f t="shared" si="2"/>
        <v>45995</v>
      </c>
      <c r="K26" s="4" t="s">
        <v>383</v>
      </c>
      <c r="L26" s="4"/>
      <c r="M26" s="4" t="s">
        <v>46</v>
      </c>
      <c r="N26" s="4" t="s">
        <v>47</v>
      </c>
      <c r="O26" s="4"/>
      <c r="P26" s="4"/>
      <c r="Q26" s="4"/>
      <c r="R26" s="4"/>
      <c r="S26" s="4" t="s">
        <v>384</v>
      </c>
      <c r="T26" s="4" t="s">
        <v>385</v>
      </c>
      <c r="U26" s="4" t="s">
        <v>386</v>
      </c>
      <c r="V26" s="6" t="s">
        <v>387</v>
      </c>
      <c r="W26" s="4" t="s">
        <v>388</v>
      </c>
      <c r="X26" s="4" t="s">
        <v>388</v>
      </c>
      <c r="Y26" s="4" t="s">
        <v>148</v>
      </c>
      <c r="Z26" s="4" t="s">
        <v>161</v>
      </c>
      <c r="AA26" s="4"/>
      <c r="AB26" s="4" t="s">
        <v>389</v>
      </c>
      <c r="AC26" s="4" t="s">
        <v>83</v>
      </c>
      <c r="AD26" s="4" t="s">
        <v>100</v>
      </c>
      <c r="AE26" s="4" t="s">
        <v>85</v>
      </c>
      <c r="AF26" s="4" t="s">
        <v>101</v>
      </c>
      <c r="AG26" s="4" t="s">
        <v>102</v>
      </c>
      <c r="AH26" s="4" t="s">
        <v>62</v>
      </c>
      <c r="AI26" s="4"/>
      <c r="AJ26" s="4" t="s">
        <v>64</v>
      </c>
      <c r="AK26" s="4" t="s">
        <v>103</v>
      </c>
      <c r="AL26" s="3">
        <f>DATE(2025,11,19)+TIME(11,34,13)</f>
        <v>45980.482094907406</v>
      </c>
    </row>
    <row r="27" spans="1:38" ht="15.6">
      <c r="A27" s="7">
        <f>DATE(2025,10,10)+TIME(14,6,1)</f>
        <v>45940.587511574071</v>
      </c>
      <c r="B27" s="8" t="s">
        <v>390</v>
      </c>
      <c r="C27" s="8" t="s">
        <v>391</v>
      </c>
      <c r="D27" s="8" t="s">
        <v>392</v>
      </c>
      <c r="E27" s="8" t="s">
        <v>69</v>
      </c>
      <c r="F27" s="8" t="s">
        <v>108</v>
      </c>
      <c r="G27" s="8" t="s">
        <v>43</v>
      </c>
      <c r="H27" s="8" t="s">
        <v>44</v>
      </c>
      <c r="I27" s="9">
        <f>DATE(2025,12,1)</f>
        <v>45992</v>
      </c>
      <c r="J27" s="9">
        <f t="shared" si="2"/>
        <v>45995</v>
      </c>
      <c r="K27" s="8"/>
      <c r="L27" s="8" t="s">
        <v>393</v>
      </c>
      <c r="M27" s="8" t="s">
        <v>46</v>
      </c>
      <c r="N27" s="8" t="s">
        <v>295</v>
      </c>
      <c r="O27" s="8" t="s">
        <v>394</v>
      </c>
      <c r="P27" s="8" t="s">
        <v>395</v>
      </c>
      <c r="Q27" s="8" t="s">
        <v>396</v>
      </c>
      <c r="R27" s="8"/>
      <c r="S27" s="8" t="s">
        <v>397</v>
      </c>
      <c r="T27" s="8" t="s">
        <v>398</v>
      </c>
      <c r="U27" s="8" t="s">
        <v>399</v>
      </c>
      <c r="V27" s="10" t="s">
        <v>400</v>
      </c>
      <c r="W27" s="8" t="s">
        <v>401</v>
      </c>
      <c r="X27" s="8" t="s">
        <v>402</v>
      </c>
      <c r="Y27" s="8" t="s">
        <v>403</v>
      </c>
      <c r="Z27" s="8" t="s">
        <v>80</v>
      </c>
      <c r="AA27" s="8" t="s">
        <v>81</v>
      </c>
      <c r="AB27" s="8" t="s">
        <v>404</v>
      </c>
      <c r="AC27" s="8" t="s">
        <v>83</v>
      </c>
      <c r="AD27" s="8" t="s">
        <v>100</v>
      </c>
      <c r="AE27" s="8" t="s">
        <v>121</v>
      </c>
      <c r="AF27" s="8" t="s">
        <v>101</v>
      </c>
      <c r="AG27" s="8" t="s">
        <v>61</v>
      </c>
      <c r="AH27" s="8" t="s">
        <v>62</v>
      </c>
      <c r="AI27" s="8"/>
      <c r="AJ27" s="8"/>
      <c r="AK27" s="8" t="s">
        <v>65</v>
      </c>
      <c r="AL27" s="7">
        <f>DATE(2025,10,10)+TIME(14,6,1)</f>
        <v>45940.587511574071</v>
      </c>
    </row>
    <row r="28" spans="1:38" ht="15.6">
      <c r="A28" s="3">
        <f>DATE(2025,10,2)+TIME(15,45,26)</f>
        <v>45932.656550925924</v>
      </c>
      <c r="B28" s="4" t="s">
        <v>405</v>
      </c>
      <c r="C28" s="4" t="s">
        <v>406</v>
      </c>
      <c r="D28" s="4" t="s">
        <v>407</v>
      </c>
      <c r="E28" s="4" t="s">
        <v>408</v>
      </c>
      <c r="F28" s="4" t="s">
        <v>70</v>
      </c>
      <c r="G28" s="4" t="s">
        <v>209</v>
      </c>
      <c r="H28" s="4" t="s">
        <v>44</v>
      </c>
      <c r="I28" s="5">
        <f>DATE(2025,11,30)</f>
        <v>45991</v>
      </c>
      <c r="J28" s="5">
        <f t="shared" si="2"/>
        <v>45995</v>
      </c>
      <c r="K28" s="4"/>
      <c r="L28" s="4" t="s">
        <v>409</v>
      </c>
      <c r="M28" s="4"/>
      <c r="N28" s="4" t="s">
        <v>47</v>
      </c>
      <c r="O28" s="4"/>
      <c r="P28" s="4"/>
      <c r="Q28" s="4"/>
      <c r="R28" s="4"/>
      <c r="S28" s="4" t="s">
        <v>410</v>
      </c>
      <c r="T28" s="4" t="s">
        <v>411</v>
      </c>
      <c r="U28" s="4" t="s">
        <v>412</v>
      </c>
      <c r="V28" s="6" t="s">
        <v>413</v>
      </c>
      <c r="W28" s="4" t="s">
        <v>414</v>
      </c>
      <c r="X28" s="4" t="s">
        <v>414</v>
      </c>
      <c r="Y28" s="4" t="s">
        <v>415</v>
      </c>
      <c r="Z28" s="4" t="s">
        <v>416</v>
      </c>
      <c r="AA28" s="4" t="s">
        <v>417</v>
      </c>
      <c r="AB28" s="4" t="s">
        <v>418</v>
      </c>
      <c r="AC28" s="4" t="s">
        <v>419</v>
      </c>
      <c r="AD28" s="4" t="s">
        <v>84</v>
      </c>
      <c r="AE28" s="4" t="s">
        <v>85</v>
      </c>
      <c r="AF28" s="4" t="s">
        <v>86</v>
      </c>
      <c r="AG28" s="4" t="s">
        <v>61</v>
      </c>
      <c r="AH28" s="4" t="s">
        <v>62</v>
      </c>
      <c r="AI28" s="4"/>
      <c r="AJ28" s="4"/>
      <c r="AK28" s="4" t="s">
        <v>65</v>
      </c>
      <c r="AL28" s="3">
        <f>DATE(2025,10,2)+TIME(15,45,26)</f>
        <v>45932.656550925924</v>
      </c>
    </row>
    <row r="29" spans="1:38" ht="15.6">
      <c r="A29" s="7">
        <f>DATE(2025,11,16)+TIME(8,2,9)</f>
        <v>45977.334826388891</v>
      </c>
      <c r="B29" s="8" t="s">
        <v>420</v>
      </c>
      <c r="C29" s="8" t="s">
        <v>421</v>
      </c>
      <c r="D29" s="8" t="s">
        <v>422</v>
      </c>
      <c r="E29" s="8" t="s">
        <v>125</v>
      </c>
      <c r="F29" s="8" t="s">
        <v>70</v>
      </c>
      <c r="G29" s="8" t="s">
        <v>126</v>
      </c>
      <c r="H29" s="8" t="s">
        <v>44</v>
      </c>
      <c r="I29" s="9">
        <f>DATE(2025,12,1)</f>
        <v>45992</v>
      </c>
      <c r="J29" s="9">
        <f t="shared" si="2"/>
        <v>45995</v>
      </c>
      <c r="K29" s="8" t="s">
        <v>423</v>
      </c>
      <c r="L29" s="8"/>
      <c r="M29" s="8" t="s">
        <v>187</v>
      </c>
      <c r="N29" s="8"/>
      <c r="O29" s="8"/>
      <c r="P29" s="8"/>
      <c r="Q29" s="8"/>
      <c r="R29" s="8"/>
      <c r="S29" s="8" t="s">
        <v>424</v>
      </c>
      <c r="T29" s="8" t="s">
        <v>425</v>
      </c>
      <c r="U29" s="8" t="s">
        <v>426</v>
      </c>
      <c r="V29" s="10" t="s">
        <v>427</v>
      </c>
      <c r="W29" s="8" t="s">
        <v>428</v>
      </c>
      <c r="X29" s="8" t="s">
        <v>428</v>
      </c>
      <c r="Y29" s="8" t="s">
        <v>429</v>
      </c>
      <c r="Z29" s="8" t="s">
        <v>133</v>
      </c>
      <c r="AA29" s="8" t="s">
        <v>430</v>
      </c>
      <c r="AB29" s="8" t="s">
        <v>431</v>
      </c>
      <c r="AC29" s="8" t="s">
        <v>135</v>
      </c>
      <c r="AD29" s="8" t="s">
        <v>100</v>
      </c>
      <c r="AE29" s="8" t="s">
        <v>85</v>
      </c>
      <c r="AF29" s="8" t="s">
        <v>136</v>
      </c>
      <c r="AG29" s="8" t="s">
        <v>137</v>
      </c>
      <c r="AH29" s="8" t="s">
        <v>62</v>
      </c>
      <c r="AI29" s="8" t="s">
        <v>63</v>
      </c>
      <c r="AJ29" s="8" t="s">
        <v>64</v>
      </c>
      <c r="AK29" s="8" t="s">
        <v>65</v>
      </c>
      <c r="AL29" s="7">
        <f>DATE(2025,11,16)+TIME(8,2,9)</f>
        <v>45977.334826388891</v>
      </c>
    </row>
    <row r="30" spans="1:38" ht="15.6">
      <c r="A30" s="3">
        <f>DATE(2025,11,19)+TIME(12,7,6)</f>
        <v>45980.504930555559</v>
      </c>
      <c r="B30" s="4" t="s">
        <v>432</v>
      </c>
      <c r="C30" s="4" t="s">
        <v>433</v>
      </c>
      <c r="D30" s="4" t="s">
        <v>434</v>
      </c>
      <c r="E30" s="4" t="s">
        <v>107</v>
      </c>
      <c r="F30" s="4" t="s">
        <v>70</v>
      </c>
      <c r="G30" s="4" t="s">
        <v>142</v>
      </c>
      <c r="H30" s="4" t="s">
        <v>44</v>
      </c>
      <c r="I30" s="5">
        <f>DATE(2025,12,1)</f>
        <v>45992</v>
      </c>
      <c r="J30" s="5">
        <f t="shared" si="2"/>
        <v>45995</v>
      </c>
      <c r="K30" s="4"/>
      <c r="L30" s="4"/>
      <c r="M30" s="4" t="s">
        <v>46</v>
      </c>
      <c r="N30" s="4"/>
      <c r="O30" s="4"/>
      <c r="P30" s="4"/>
      <c r="Q30" s="4"/>
      <c r="R30" s="4"/>
      <c r="S30" s="4" t="s">
        <v>435</v>
      </c>
      <c r="T30" s="4" t="s">
        <v>436</v>
      </c>
      <c r="U30" s="4" t="s">
        <v>437</v>
      </c>
      <c r="V30" s="6" t="s">
        <v>438</v>
      </c>
      <c r="W30" s="4" t="s">
        <v>439</v>
      </c>
      <c r="X30" s="4" t="s">
        <v>439</v>
      </c>
      <c r="Y30" s="4" t="s">
        <v>440</v>
      </c>
      <c r="Z30" s="4" t="s">
        <v>161</v>
      </c>
      <c r="AA30" s="4"/>
      <c r="AB30" s="4" t="s">
        <v>441</v>
      </c>
      <c r="AC30" s="4" t="s">
        <v>135</v>
      </c>
      <c r="AD30" s="4" t="s">
        <v>100</v>
      </c>
      <c r="AE30" s="4" t="s">
        <v>85</v>
      </c>
      <c r="AF30" s="4" t="s">
        <v>101</v>
      </c>
      <c r="AG30" s="4" t="s">
        <v>87</v>
      </c>
      <c r="AH30" s="4" t="s">
        <v>62</v>
      </c>
      <c r="AI30" s="4" t="s">
        <v>44</v>
      </c>
      <c r="AJ30" s="4" t="s">
        <v>64</v>
      </c>
      <c r="AK30" s="4" t="s">
        <v>65</v>
      </c>
      <c r="AL30" s="3">
        <f>DATE(2025,11,19)+TIME(12,7,6)</f>
        <v>45980.504930555559</v>
      </c>
    </row>
    <row r="31" spans="1:38" ht="15.6">
      <c r="A31" s="7">
        <f>DATE(2025,10,9)+TIME(11,30,30)</f>
        <v>45939.479513888888</v>
      </c>
      <c r="B31" s="8" t="s">
        <v>442</v>
      </c>
      <c r="C31" s="8" t="s">
        <v>443</v>
      </c>
      <c r="D31" s="8" t="s">
        <v>444</v>
      </c>
      <c r="E31" s="8" t="s">
        <v>445</v>
      </c>
      <c r="F31" s="8" t="s">
        <v>70</v>
      </c>
      <c r="G31" s="8" t="s">
        <v>209</v>
      </c>
      <c r="H31" s="8" t="s">
        <v>44</v>
      </c>
      <c r="I31" s="9">
        <f>DATE(2025,11,30)</f>
        <v>45991</v>
      </c>
      <c r="J31" s="9">
        <f>DATE(2025,12,5)</f>
        <v>45996</v>
      </c>
      <c r="K31" s="8"/>
      <c r="L31" s="8"/>
      <c r="M31" s="8"/>
      <c r="N31" s="8" t="s">
        <v>47</v>
      </c>
      <c r="O31" s="8"/>
      <c r="P31" s="8"/>
      <c r="Q31" s="8"/>
      <c r="R31" s="8"/>
      <c r="S31" s="8" t="s">
        <v>446</v>
      </c>
      <c r="T31" s="8" t="s">
        <v>447</v>
      </c>
      <c r="U31" s="8" t="s">
        <v>448</v>
      </c>
      <c r="V31" s="10" t="s">
        <v>449</v>
      </c>
      <c r="W31" s="8" t="s">
        <v>450</v>
      </c>
      <c r="X31" s="8" t="s">
        <v>451</v>
      </c>
      <c r="Y31" s="8" t="s">
        <v>452</v>
      </c>
      <c r="Z31" s="8" t="s">
        <v>453</v>
      </c>
      <c r="AA31" s="8" t="s">
        <v>454</v>
      </c>
      <c r="AB31" s="8" t="s">
        <v>455</v>
      </c>
      <c r="AC31" s="8" t="s">
        <v>83</v>
      </c>
      <c r="AD31" s="8" t="s">
        <v>84</v>
      </c>
      <c r="AE31" s="8" t="s">
        <v>85</v>
      </c>
      <c r="AF31" s="8" t="s">
        <v>101</v>
      </c>
      <c r="AG31" s="8" t="s">
        <v>61</v>
      </c>
      <c r="AH31" s="8" t="s">
        <v>62</v>
      </c>
      <c r="AI31" s="8"/>
      <c r="AJ31" s="8"/>
      <c r="AK31" s="8" t="s">
        <v>65</v>
      </c>
      <c r="AL31" s="7">
        <f>DATE(2025,10,9)+TIME(11,30,30)</f>
        <v>45939.479513888888</v>
      </c>
    </row>
    <row r="32" spans="1:38" ht="15.6">
      <c r="A32" s="3">
        <f>DATE(2025,11,19)+TIME(14,50,29)</f>
        <v>45980.618391203701</v>
      </c>
      <c r="B32" s="4" t="s">
        <v>456</v>
      </c>
      <c r="C32" s="4" t="s">
        <v>457</v>
      </c>
      <c r="D32" s="4" t="s">
        <v>458</v>
      </c>
      <c r="E32" s="4" t="s">
        <v>141</v>
      </c>
      <c r="F32" s="4" t="s">
        <v>70</v>
      </c>
      <c r="G32" s="4" t="s">
        <v>142</v>
      </c>
      <c r="H32" s="4" t="s">
        <v>44</v>
      </c>
      <c r="I32" s="5">
        <f>DATE(2025,12,1)</f>
        <v>45992</v>
      </c>
      <c r="J32" s="5">
        <f>DATE(2025,12,4)</f>
        <v>45995</v>
      </c>
      <c r="K32" s="4"/>
      <c r="L32" s="4" t="s">
        <v>459</v>
      </c>
      <c r="M32" s="4" t="s">
        <v>46</v>
      </c>
      <c r="N32" s="4"/>
      <c r="O32" s="4"/>
      <c r="P32" s="4"/>
      <c r="Q32" s="4"/>
      <c r="R32" s="4" t="s">
        <v>460</v>
      </c>
      <c r="S32" s="4" t="s">
        <v>461</v>
      </c>
      <c r="T32" s="4" t="s">
        <v>462</v>
      </c>
      <c r="U32" s="4" t="s">
        <v>463</v>
      </c>
      <c r="V32" s="6" t="s">
        <v>464</v>
      </c>
      <c r="W32" s="4" t="s">
        <v>465</v>
      </c>
      <c r="X32" s="4" t="s">
        <v>465</v>
      </c>
      <c r="Y32" s="4" t="s">
        <v>148</v>
      </c>
      <c r="Z32" s="4" t="s">
        <v>466</v>
      </c>
      <c r="AA32" s="4"/>
      <c r="AB32" s="4" t="s">
        <v>467</v>
      </c>
      <c r="AC32" s="4" t="s">
        <v>83</v>
      </c>
      <c r="AD32" s="4" t="s">
        <v>84</v>
      </c>
      <c r="AE32" s="4" t="s">
        <v>85</v>
      </c>
      <c r="AF32" s="4" t="s">
        <v>86</v>
      </c>
      <c r="AG32" s="4" t="s">
        <v>87</v>
      </c>
      <c r="AH32" s="4" t="s">
        <v>62</v>
      </c>
      <c r="AI32" s="4"/>
      <c r="AJ32" s="4" t="s">
        <v>64</v>
      </c>
      <c r="AK32" s="4" t="s">
        <v>65</v>
      </c>
      <c r="AL32" s="3">
        <f>DATE(2025,11,19)+TIME(14,50,29)</f>
        <v>45980.618391203701</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V30" r:id="rId29" xr:uid="{00000000-0004-0000-0000-00001C000000}"/>
    <hyperlink ref="V31" r:id="rId30" xr:uid="{00000000-0004-0000-0000-00001D000000}"/>
    <hyperlink ref="V32" r:id="rId31" xr:uid="{00000000-0004-0000-0000-00001E000000}"/>
  </hyperlinks>
  <pageMargins left="0.75" right="0.75" top="1" bottom="1" header="0.5" footer="0.5"/>
  <pageSetup orientation="portrait"/>
  <headerFooter alignWithMargins="0"/>
  <tableParts count="1">
    <tablePart r:id="rId3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2B810-D88E-48B9-847A-A9A4CBAA16F9}"/>
</file>

<file path=customXml/itemProps2.xml><?xml version="1.0" encoding="utf-8"?>
<ds:datastoreItem xmlns:ds="http://schemas.openxmlformats.org/officeDocument/2006/customXml" ds:itemID="{3BC438EC-4D0D-45A2-91C3-38E88F053BDC}"/>
</file>

<file path=customXml/itemProps3.xml><?xml version="1.0" encoding="utf-8"?>
<ds:datastoreItem xmlns:ds="http://schemas.openxmlformats.org/officeDocument/2006/customXml" ds:itemID="{6BF12836-E690-46A2-824A-3298C27C60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2025-12-01T23:21:24Z</dcterms:created>
  <dcterms:modified xsi:type="dcterms:W3CDTF">2025-12-03T20:06:03Z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