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namedSheetViews/namedSheetView1.xml" ContentType="application/vnd.ms-excel.namedsheetview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neahq.sharepoint.com/sites/NationalUniServandOrganizerProgramMaterials/Shared Documents/F2F Org HBCU/00 Facilitator Resources/2025 Org HBCU Atlanta Summit/"/>
    </mc:Choice>
  </mc:AlternateContent>
  <xr:revisionPtr revIDLastSave="230" documentId="8_{CB584531-CDAA-4C31-BA31-CF0DF7C0D27B}" xr6:coauthVersionLast="47" xr6:coauthVersionMax="47" xr10:uidLastSave="{CFF171F7-9A8E-4B38-A7B4-DEE010081903}"/>
  <bookViews>
    <workbookView xWindow="-110" yWindow="-110" windowWidth="22780" windowHeight="14540" xr2:uid="{00000000-000D-0000-FFFF-FFFF00000000}"/>
  </bookViews>
  <sheets>
    <sheet name="Registrants - 2025 NEA HBCU Sum" sheetId="2" r:id="rId1"/>
    <sheet name="Sheet2" sheetId="7" r:id="rId2"/>
    <sheet name="Sheet1" sheetId="6" r:id="rId3"/>
    <sheet name="Last list from CVENT" sheetId="5" r:id="rId4"/>
    <sheet name="article team" sheetId="3" r:id="rId5"/>
    <sheet name="Cases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8" i="2" l="1"/>
  <c r="A7" i="2"/>
  <c r="A15" i="2"/>
  <c r="A3" i="2"/>
  <c r="A8" i="2"/>
  <c r="A19" i="2"/>
  <c r="A17" i="2"/>
  <c r="A44" i="2"/>
  <c r="A41" i="2"/>
  <c r="A36" i="2"/>
  <c r="A25" i="2"/>
  <c r="A34" i="2"/>
  <c r="A32" i="2"/>
  <c r="A20" i="2"/>
  <c r="A24" i="2"/>
  <c r="A2" i="2"/>
  <c r="A29" i="2"/>
  <c r="A31" i="2"/>
  <c r="A10" i="2"/>
  <c r="A46" i="2"/>
  <c r="A22" i="2"/>
  <c r="A37" i="2"/>
  <c r="A42" i="2"/>
  <c r="A6" i="2"/>
  <c r="A33" i="2"/>
  <c r="A13" i="2"/>
  <c r="A45" i="2"/>
  <c r="A9" i="2"/>
  <c r="A12" i="2"/>
  <c r="A47" i="2"/>
  <c r="A27" i="2"/>
  <c r="A38" i="2"/>
  <c r="A11" i="2"/>
  <c r="A18" i="2"/>
  <c r="A39" i="2"/>
  <c r="A40" i="2"/>
  <c r="A43" i="2"/>
  <c r="A21" i="2"/>
  <c r="A35" i="2"/>
  <c r="A48" i="2"/>
  <c r="A14" i="2"/>
  <c r="A23" i="2"/>
  <c r="A4" i="2"/>
  <c r="A26" i="2"/>
  <c r="A30" i="2"/>
  <c r="A5" i="2"/>
</calcChain>
</file>

<file path=xl/sharedStrings.xml><?xml version="1.0" encoding="utf-8"?>
<sst xmlns="http://schemas.openxmlformats.org/spreadsheetml/2006/main" count="1265" uniqueCount="293">
  <si>
    <t>Last Registration Date (GMT-05:00) Eastern [US &amp; Canada]</t>
  </si>
  <si>
    <t>First Name</t>
  </si>
  <si>
    <t>Last Name</t>
  </si>
  <si>
    <t>Email Address</t>
  </si>
  <si>
    <t>NEA Affiliate</t>
  </si>
  <si>
    <t>Registration Type</t>
  </si>
  <si>
    <t>Higher ED (HE) institution (please spell out full name. No abbreviations):</t>
  </si>
  <si>
    <t>What is your role at your HE institution?</t>
  </si>
  <si>
    <t>What type of HE institution are you affiliated with?</t>
  </si>
  <si>
    <t>Gender Pronouns - Do Not Use</t>
  </si>
  <si>
    <t>What is your Race/Ethnicity?</t>
  </si>
  <si>
    <t>What is your sexual orientation?</t>
  </si>
  <si>
    <t>Please select your gender identity</t>
  </si>
  <si>
    <t>What is your age range?</t>
  </si>
  <si>
    <t>What is your career experience?</t>
  </si>
  <si>
    <t>Adrianna</t>
  </si>
  <si>
    <t>Hannon</t>
  </si>
  <si>
    <t>adriannahannon@gmail.com</t>
  </si>
  <si>
    <t>Indiana State Teachers Association</t>
  </si>
  <si>
    <t>NEA Member</t>
  </si>
  <si>
    <t>Martin University</t>
  </si>
  <si>
    <t>Faculty (Professional)</t>
  </si>
  <si>
    <t>MSI (Minority-serving institution)</t>
  </si>
  <si>
    <t>She/Her</t>
  </si>
  <si>
    <t>Black or African American</t>
  </si>
  <si>
    <t>Straight/Heterosexual</t>
  </si>
  <si>
    <t>Woman</t>
  </si>
  <si>
    <t>46-60</t>
  </si>
  <si>
    <t>Veteran (20-29 years)</t>
  </si>
  <si>
    <t>Albert</t>
  </si>
  <si>
    <t>Jones</t>
  </si>
  <si>
    <t>aljones@mseanea.org</t>
  </si>
  <si>
    <t>Maryland State Education Assn</t>
  </si>
  <si>
    <t>Afacilitators</t>
  </si>
  <si>
    <t>N/A</t>
  </si>
  <si>
    <t>Other: Staff</t>
  </si>
  <si>
    <t>Other:N/A</t>
  </si>
  <si>
    <t>He/Him</t>
  </si>
  <si>
    <t>Queer</t>
  </si>
  <si>
    <t>Man</t>
  </si>
  <si>
    <t>26-35</t>
  </si>
  <si>
    <t>Mid career (6-10 years)</t>
  </si>
  <si>
    <t>Pearsall III</t>
  </si>
  <si>
    <t>albert.pearsall@udc.edu</t>
  </si>
  <si>
    <t>District of Columbia-NEA</t>
  </si>
  <si>
    <t>University of the District of Columbia</t>
  </si>
  <si>
    <t>President</t>
  </si>
  <si>
    <t>4 year college/university</t>
  </si>
  <si>
    <t>61+</t>
  </si>
  <si>
    <t>Veteran (11-19 years)</t>
  </si>
  <si>
    <t>ANGELA</t>
  </si>
  <si>
    <t>THORNTON</t>
  </si>
  <si>
    <t>amthornton@aol.com</t>
  </si>
  <si>
    <t>Anthony</t>
  </si>
  <si>
    <t>Swinton</t>
  </si>
  <si>
    <t>answi2@morgan.edu</t>
  </si>
  <si>
    <t>Scholarship</t>
  </si>
  <si>
    <t>Morgan State University</t>
  </si>
  <si>
    <t>Aspiring Educator</t>
  </si>
  <si>
    <t>HBCU (Historically Black Colleges and University), 4 year college/university</t>
  </si>
  <si>
    <t>18-25</t>
  </si>
  <si>
    <t>Early career educator (0-5 years)</t>
  </si>
  <si>
    <t>Armaan</t>
  </si>
  <si>
    <t>Whitney</t>
  </si>
  <si>
    <t>crwhi3@morgan.edu</t>
  </si>
  <si>
    <t>4 year college/university, HBCU (Historically Black Colleges and University)</t>
  </si>
  <si>
    <t>Barbera</t>
  </si>
  <si>
    <t>Whitman</t>
  </si>
  <si>
    <t>barb.whitman@myuea.org</t>
  </si>
  <si>
    <t>Utah Education Association</t>
  </si>
  <si>
    <t>Weber State University</t>
  </si>
  <si>
    <t>Other: Union Director</t>
  </si>
  <si>
    <t>Lesbian</t>
  </si>
  <si>
    <t>Catherine</t>
  </si>
  <si>
    <t>Wilson</t>
  </si>
  <si>
    <t>crwilson2@aggies.ncat.edu</t>
  </si>
  <si>
    <t>North Carolina Association of Educators</t>
  </si>
  <si>
    <t>Aspiring Educator (Student)</t>
  </si>
  <si>
    <t>North Carolina Agricultural and Technical State University</t>
  </si>
  <si>
    <t>HBCU (Historically Black Colleges and University)</t>
  </si>
  <si>
    <t>Prefer not to answer</t>
  </si>
  <si>
    <t>Cayla</t>
  </si>
  <si>
    <t>Howard</t>
  </si>
  <si>
    <t>caylajoelle18@gmail.com</t>
  </si>
  <si>
    <t>Ohio Education Association</t>
  </si>
  <si>
    <t>Central State University</t>
  </si>
  <si>
    <t>Native American/Alaska Native</t>
  </si>
  <si>
    <t>Pre-service (Aspiring Educator)</t>
  </si>
  <si>
    <t>Chante</t>
  </si>
  <si>
    <t>Palmer</t>
  </si>
  <si>
    <t>CPalmer00@student.coppin.edu</t>
  </si>
  <si>
    <t>Coppin State University</t>
  </si>
  <si>
    <t>Christina</t>
  </si>
  <si>
    <t>Gordon</t>
  </si>
  <si>
    <t>christina.gordon@ncae.org</t>
  </si>
  <si>
    <t>North Carolina Central University</t>
  </si>
  <si>
    <t>Other: graduate</t>
  </si>
  <si>
    <t>36-45</t>
  </si>
  <si>
    <t>Danielle</t>
  </si>
  <si>
    <t>Williams</t>
  </si>
  <si>
    <t>williamsdan@gram.edu</t>
  </si>
  <si>
    <t>Louisiana Association of Educators</t>
  </si>
  <si>
    <t>Grambling State University</t>
  </si>
  <si>
    <t>Advisor</t>
  </si>
  <si>
    <t>Elizabeth</t>
  </si>
  <si>
    <t>Mathelier</t>
  </si>
  <si>
    <t>elizabethmath14@gmail.com</t>
  </si>
  <si>
    <t>Ellen</t>
  </si>
  <si>
    <t>Holmes</t>
  </si>
  <si>
    <t>Eholmes@nea.org</t>
  </si>
  <si>
    <t>National Education Association</t>
  </si>
  <si>
    <t>ANEA staff</t>
  </si>
  <si>
    <t>Other</t>
  </si>
  <si>
    <t>Hannah</t>
  </si>
  <si>
    <t>Vivian</t>
  </si>
  <si>
    <t>Zimmerman</t>
  </si>
  <si>
    <t>momzee2@comcast.net</t>
  </si>
  <si>
    <t>Illinois Education Association-NEA</t>
  </si>
  <si>
    <t>Vendor/Exhibitor</t>
  </si>
  <si>
    <t>Prairie State College</t>
  </si>
  <si>
    <t>2 year college, Other:PBI</t>
  </si>
  <si>
    <t>White</t>
  </si>
  <si>
    <t>Ilissa</t>
  </si>
  <si>
    <t>St. Clair</t>
  </si>
  <si>
    <t>hstclair@nea.org</t>
  </si>
  <si>
    <t>Other: NEA Governance</t>
  </si>
  <si>
    <t>Other:NEA Governance</t>
  </si>
  <si>
    <t>She/They</t>
  </si>
  <si>
    <t>Jarmar</t>
  </si>
  <si>
    <t>Morrow</t>
  </si>
  <si>
    <t>ilissa.morrow@edmn.org</t>
  </si>
  <si>
    <t>Education Minnesota</t>
  </si>
  <si>
    <t>Aspiring Educators</t>
  </si>
  <si>
    <t>Jasmine</t>
  </si>
  <si>
    <t>Muhammad</t>
  </si>
  <si>
    <t>jarmar.muhammad@gmail.com</t>
  </si>
  <si>
    <t>Alabama Education Association</t>
  </si>
  <si>
    <t>Alabama State University</t>
  </si>
  <si>
    <t>Other: Vice President</t>
  </si>
  <si>
    <t>Joshua</t>
  </si>
  <si>
    <t>Kinard</t>
  </si>
  <si>
    <t>jlkinard@aggies.ncat.edu</t>
  </si>
  <si>
    <t>KaLyn</t>
  </si>
  <si>
    <t>Frazier</t>
  </si>
  <si>
    <t>jfrazier@okea.org</t>
  </si>
  <si>
    <t>Oklahoma Education Association</t>
  </si>
  <si>
    <t>Kayla</t>
  </si>
  <si>
    <t>Fagan</t>
  </si>
  <si>
    <t>kfagan.csu@centralstate.edu</t>
  </si>
  <si>
    <t>Kennedy</t>
  </si>
  <si>
    <t>Karla</t>
  </si>
  <si>
    <t>Medina</t>
  </si>
  <si>
    <t>KMEDINA@NEA.ORG</t>
  </si>
  <si>
    <t>NEA</t>
  </si>
  <si>
    <t>Keyerra</t>
  </si>
  <si>
    <t>Mathis</t>
  </si>
  <si>
    <t>Kayla99mat@aol.com</t>
  </si>
  <si>
    <t>Florida Education Association</t>
  </si>
  <si>
    <t>Florida Agricultural &amp; Mechanical University</t>
  </si>
  <si>
    <t>Kiesha</t>
  </si>
  <si>
    <t>Roberts</t>
  </si>
  <si>
    <t>karoberts3@aggies.ncat.edu</t>
  </si>
  <si>
    <t>Lashay</t>
  </si>
  <si>
    <t>Chandler</t>
  </si>
  <si>
    <t>keyerrachandler27@gmail.com</t>
  </si>
  <si>
    <t>Ohio</t>
  </si>
  <si>
    <t>Latrice</t>
  </si>
  <si>
    <t>kwilliams@massteacher.org</t>
  </si>
  <si>
    <t>Massachusetts Teachers Association</t>
  </si>
  <si>
    <t>NA</t>
  </si>
  <si>
    <t>Other: Affiliate staff</t>
  </si>
  <si>
    <t>Other:Affiliate Staff</t>
  </si>
  <si>
    <t>Lisa</t>
  </si>
  <si>
    <t>LaQuita</t>
  </si>
  <si>
    <t>Maxey</t>
  </si>
  <si>
    <t>lmaxey@nea.org</t>
  </si>
  <si>
    <t>MaryRita</t>
  </si>
  <si>
    <t>Buckner</t>
  </si>
  <si>
    <t>lashaybuckner087@gmail.com</t>
  </si>
  <si>
    <t>Central state university</t>
  </si>
  <si>
    <t>Mia</t>
  </si>
  <si>
    <t>Patton</t>
  </si>
  <si>
    <t>karterandkhloe@gmail.com</t>
  </si>
  <si>
    <t>Michelle</t>
  </si>
  <si>
    <t>lwilson@maetoday.org</t>
  </si>
  <si>
    <t>Mississippi Association of Educators</t>
  </si>
  <si>
    <t>Mississippi Valley State University</t>
  </si>
  <si>
    <t>Other: UniServ Director</t>
  </si>
  <si>
    <t>2 year college, 4 year college/university, HBCU (Historically Black Colleges and University)</t>
  </si>
  <si>
    <t>Veteran (30-39 years)</t>
  </si>
  <si>
    <t>Michiko</t>
  </si>
  <si>
    <t>Watson</t>
  </si>
  <si>
    <t>mwatson@thescea.org</t>
  </si>
  <si>
    <t>The South Carolina Education Association</t>
  </si>
  <si>
    <t>Other: AE State Staff</t>
  </si>
  <si>
    <t>Other:The SC Education Association</t>
  </si>
  <si>
    <t>Nandi</t>
  </si>
  <si>
    <t>Oliver Williams</t>
  </si>
  <si>
    <t>miaoliver1977@gmail.com</t>
  </si>
  <si>
    <t>Other: Director of Continuing Education</t>
  </si>
  <si>
    <t>HBCU (Historically Black Colleges and University), 4 year college/university, MSI (Minority-serving institution)</t>
  </si>
  <si>
    <t>Rachel</t>
  </si>
  <si>
    <t>Couture</t>
  </si>
  <si>
    <t>Michelle.Couture@nysut.org</t>
  </si>
  <si>
    <t>New York State United Teachers</t>
  </si>
  <si>
    <t>State University of New York</t>
  </si>
  <si>
    <t>Other: LRS</t>
  </si>
  <si>
    <t>Rakia</t>
  </si>
  <si>
    <t>McClary</t>
  </si>
  <si>
    <t>mmcclary@morris.edu</t>
  </si>
  <si>
    <t>Morris College</t>
  </si>
  <si>
    <t>Rita</t>
  </si>
  <si>
    <t>Riley</t>
  </si>
  <si>
    <t>nandi.riley@floridaea.org</t>
  </si>
  <si>
    <t>Florida Agricultural and Mechanical University</t>
  </si>
  <si>
    <t>Shanae</t>
  </si>
  <si>
    <t>Grabowski</t>
  </si>
  <si>
    <t>Grabowskir@ohea.org</t>
  </si>
  <si>
    <t>Other: Ohio EA AE Staff Organizer</t>
  </si>
  <si>
    <t>Siala</t>
  </si>
  <si>
    <t>Hardaway</t>
  </si>
  <si>
    <t>rakia.hardaway@nysut.org</t>
  </si>
  <si>
    <t>New York State United</t>
  </si>
  <si>
    <t>Skylar</t>
  </si>
  <si>
    <t>Taylor</t>
  </si>
  <si>
    <t>rtaylor@ista-in.org</t>
  </si>
  <si>
    <t>Other: Staff Liasion</t>
  </si>
  <si>
    <t>Syreese</t>
  </si>
  <si>
    <t>Bond</t>
  </si>
  <si>
    <t>Sbond01@student.coppin.edu</t>
  </si>
  <si>
    <t>Takisha</t>
  </si>
  <si>
    <t>Ene</t>
  </si>
  <si>
    <t>enesiala62@gmail.com</t>
  </si>
  <si>
    <t>Tammye</t>
  </si>
  <si>
    <t>Nunley</t>
  </si>
  <si>
    <t>skylar.nunley@gae.org</t>
  </si>
  <si>
    <t>Georgia Association Of Educators</t>
  </si>
  <si>
    <t>GAE</t>
  </si>
  <si>
    <t>Other: State Affililate Staff</t>
  </si>
  <si>
    <t>Other:State Affiliate Staff</t>
  </si>
  <si>
    <t>Taniya</t>
  </si>
  <si>
    <t>Bailey</t>
  </si>
  <si>
    <t>Syreesejamie@gmail.com</t>
  </si>
  <si>
    <t>Tara</t>
  </si>
  <si>
    <t>Durm</t>
  </si>
  <si>
    <t>tsdurm@gmail.com</t>
  </si>
  <si>
    <t>Torina</t>
  </si>
  <si>
    <t>Walker</t>
  </si>
  <si>
    <t>tammyew@tsta.org</t>
  </si>
  <si>
    <t>Texas State Teachers Association</t>
  </si>
  <si>
    <t>Other: Organizational Specialist</t>
  </si>
  <si>
    <t>Other:State Liason</t>
  </si>
  <si>
    <t>Zenai</t>
  </si>
  <si>
    <t>Bannister</t>
  </si>
  <si>
    <t>taniyabannister520@gmail.com</t>
  </si>
  <si>
    <t>Bowie State University</t>
  </si>
  <si>
    <t>Richardson</t>
  </si>
  <si>
    <t>tara.richardson@mnea.org</t>
  </si>
  <si>
    <t>Missouri NEA</t>
  </si>
  <si>
    <t>Harris-Stowe State University</t>
  </si>
  <si>
    <t>Lewis</t>
  </si>
  <si>
    <t>Tdlewis@pvamu.edu</t>
  </si>
  <si>
    <t>Prairie View A&amp;M University</t>
  </si>
  <si>
    <t>Prefer not to say</t>
  </si>
  <si>
    <t>Randle</t>
  </si>
  <si>
    <t>zlrandle@aggies.ncat.edu</t>
  </si>
  <si>
    <t>First</t>
  </si>
  <si>
    <t>Last</t>
  </si>
  <si>
    <t>Vignettes</t>
  </si>
  <si>
    <t>pg 202</t>
  </si>
  <si>
    <t>pg 203</t>
  </si>
  <si>
    <t>pg 204</t>
  </si>
  <si>
    <t>pg 205</t>
  </si>
  <si>
    <t>pg 206</t>
  </si>
  <si>
    <t>email</t>
  </si>
  <si>
    <t>type</t>
  </si>
  <si>
    <t>first</t>
  </si>
  <si>
    <t xml:space="preserve">last </t>
  </si>
  <si>
    <t>kmedina@nea.org</t>
  </si>
  <si>
    <t>eholmes@nea.org</t>
  </si>
  <si>
    <t xml:space="preserve">Ellen </t>
  </si>
  <si>
    <t xml:space="preserve">First </t>
  </si>
  <si>
    <t xml:space="preserve">Last </t>
  </si>
  <si>
    <t>Article</t>
  </si>
  <si>
    <t>1: Tribal Colleges and Universities (TCUs) p. 17-28</t>
  </si>
  <si>
    <t>2: Hispanic Serving Institutions (HSIs)p. 29-39</t>
  </si>
  <si>
    <t>3: Historically Black Colleges and Universities (HBCUs) p. 40-69</t>
  </si>
  <si>
    <t>4: Asian American and Native American Pacific Islander-Serving Institutions (AANAPISI) p. 70-95</t>
  </si>
  <si>
    <t>Cases</t>
  </si>
  <si>
    <t>Column2</t>
  </si>
  <si>
    <t>Facilitator</t>
  </si>
  <si>
    <t>Faciliator</t>
  </si>
  <si>
    <t>Affiliate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</si>
</sst>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0"/>
      <color theme="1"/>
      <name val="Arial"/>
      <family val="2"/>
    </font>
    <font>
      <b/>
      <sz val="13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  <font>
      <i/>
      <sz val="12"/>
      <color theme="1"/>
      <name val="Aptos"/>
      <family val="2"/>
    </font>
    <font>
      <i/>
      <sz val="12"/>
      <color rgb="FF000000"/>
      <name val="Aptos"/>
      <family val="2"/>
    </font>
    <font>
      <u/>
      <sz val="10"/>
      <color theme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EDEDED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22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5" fillId="2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5" fillId="5" borderId="0" xfId="0" applyFont="1" applyFill="1" applyAlignment="1">
      <alignment vertical="center" wrapText="1"/>
    </xf>
    <xf numFmtId="49" fontId="2" fillId="6" borderId="0" xfId="0" applyNumberFormat="1" applyFont="1" applyFill="1" applyAlignment="1">
      <alignment horizontal="left" vertical="top"/>
    </xf>
    <xf numFmtId="49" fontId="2" fillId="7" borderId="0" xfId="0" applyNumberFormat="1" applyFont="1" applyFill="1" applyAlignment="1">
      <alignment horizontal="left" vertical="top"/>
    </xf>
    <xf numFmtId="49" fontId="2" fillId="8" borderId="0" xfId="0" applyNumberFormat="1" applyFont="1" applyFill="1" applyAlignment="1">
      <alignment horizontal="left" vertical="top"/>
    </xf>
    <xf numFmtId="49" fontId="2" fillId="9" borderId="0" xfId="0" applyNumberFormat="1" applyFont="1" applyFill="1" applyAlignment="1">
      <alignment horizontal="left" vertical="top"/>
    </xf>
    <xf numFmtId="0" fontId="4" fillId="6" borderId="0" xfId="0" applyFont="1" applyFill="1" applyAlignment="1">
      <alignment horizontal="left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49" fontId="2" fillId="0" borderId="0" xfId="0" applyNumberFormat="1" applyFont="1" applyAlignment="1">
      <alignment wrapText="1"/>
    </xf>
    <xf numFmtId="49" fontId="2" fillId="11" borderId="0" xfId="0" applyNumberFormat="1" applyFont="1" applyFill="1" applyAlignment="1">
      <alignment wrapText="1"/>
    </xf>
    <xf numFmtId="49" fontId="2" fillId="10" borderId="0" xfId="0" applyNumberFormat="1" applyFont="1" applyFill="1" applyAlignment="1">
      <alignment wrapText="1"/>
    </xf>
    <xf numFmtId="0" fontId="6" fillId="0" borderId="0" xfId="6"/>
    <xf numFmtId="0" fontId="0" fillId="6" borderId="0" xfId="0" applyFill="1"/>
    <xf numFmtId="0" fontId="0" fillId="8" borderId="0" xfId="0" applyFill="1"/>
    <xf numFmtId="0" fontId="0" fillId="7" borderId="0" xfId="0" applyFill="1"/>
    <xf numFmtId="0" fontId="0" fillId="12" borderId="0" xfId="0" applyFill="1"/>
    <xf numFmtId="0" fontId="0" fillId="13" borderId="0" xfId="0" applyFill="1"/>
  </cellXfs>
  <cellStyles count="7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Hyperlink" xfId="6" builtinId="8"/>
    <cellStyle name="Normal" xfId="0" builtinId="0"/>
    <cellStyle name="Percent" xfId="1" xr:uid="{00000000-0005-0000-0000-000001000000}"/>
  </cellStyles>
  <dxfs count="25"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49" totalsRowShown="0" headerRowDxfId="17" dataDxfId="16">
  <autoFilter ref="A1:P49" xr:uid="{00000000-0009-0000-0100-000001000000}"/>
  <sortState xmlns:xlrd2="http://schemas.microsoft.com/office/spreadsheetml/2017/richdata2" ref="A2:P49">
    <sortCondition ref="D1:D49"/>
  </sortState>
  <tableColumns count="16">
    <tableColumn id="1" xr3:uid="{00000000-0010-0000-0000-000001000000}" name="Last Registration Date (GMT-05:00) Eastern [US &amp; Canada]" dataDxfId="15"/>
    <tableColumn id="3" xr3:uid="{00000000-0010-0000-0000-000003000000}" name="First Name" dataDxfId="14"/>
    <tableColumn id="4" xr3:uid="{00000000-0010-0000-0000-000004000000}" name="Last Name" dataDxfId="13"/>
    <tableColumn id="18" xr3:uid="{39FAE396-4CF9-432C-9267-CF5B52104828}" name="Column2" dataDxfId="12"/>
    <tableColumn id="5" xr3:uid="{00000000-0010-0000-0000-000005000000}" name="Email Address" dataDxfId="11"/>
    <tableColumn id="6" xr3:uid="{00000000-0010-0000-0000-000006000000}" name="NEA Affiliate" dataDxfId="10"/>
    <tableColumn id="7" xr3:uid="{00000000-0010-0000-0000-000007000000}" name="Registration Type" dataDxfId="9"/>
    <tableColumn id="8" xr3:uid="{00000000-0010-0000-0000-000008000000}" name="Higher ED (HE) institution (please spell out full name. No abbreviations):" dataDxfId="8"/>
    <tableColumn id="9" xr3:uid="{00000000-0010-0000-0000-000009000000}" name="What is your role at your HE institution?" dataDxfId="7"/>
    <tableColumn id="10" xr3:uid="{00000000-0010-0000-0000-00000A000000}" name="What type of HE institution are you affiliated with?" dataDxfId="6"/>
    <tableColumn id="11" xr3:uid="{00000000-0010-0000-0000-00000B000000}" name="Gender Pronouns - Do Not Use" dataDxfId="5"/>
    <tableColumn id="12" xr3:uid="{00000000-0010-0000-0000-00000C000000}" name="What is your Race/Ethnicity?" dataDxfId="4"/>
    <tableColumn id="13" xr3:uid="{00000000-0010-0000-0000-00000D000000}" name="What is your sexual orientation?" dataDxfId="3"/>
    <tableColumn id="14" xr3:uid="{00000000-0010-0000-0000-00000E000000}" name="Please select your gender identity" dataDxfId="2"/>
    <tableColumn id="15" xr3:uid="{00000000-0010-0000-0000-00000F000000}" name="What is your age range?" dataDxfId="1"/>
    <tableColumn id="16" xr3:uid="{00000000-0010-0000-0000-000010000000}" name="What is your career experience?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BE984B-312E-474D-805A-0B0A61ABCA9A}" name="Table5" displayName="Table5" ref="A1:C49" totalsRowShown="0">
  <autoFilter ref="A1:C49" xr:uid="{03BE984B-312E-474D-805A-0B0A61ABCA9A}"/>
  <sortState xmlns:xlrd2="http://schemas.microsoft.com/office/spreadsheetml/2017/richdata2" ref="A2:C49">
    <sortCondition ref="C1:C49"/>
  </sortState>
  <tableColumns count="3">
    <tableColumn id="1" xr3:uid="{29B26E3F-B958-4F60-AF6E-8C114E0D6BED}" name="First" dataDxfId="24"/>
    <tableColumn id="2" xr3:uid="{F14BF90A-8728-4710-9961-0268A2A135A0}" name="Last" dataDxfId="23"/>
    <tableColumn id="3" xr3:uid="{C22113D4-6ABE-4017-A58D-7AB0716DC46A}" name="Vignette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2DA1C7F-0E1F-47B8-A857-ED8F45979B76}" name="Table4" displayName="Table4" ref="A1:D49" totalsRowShown="0">
  <autoFilter ref="A1:D49" xr:uid="{52DA1C7F-0E1F-47B8-A857-ED8F45979B76}"/>
  <sortState xmlns:xlrd2="http://schemas.microsoft.com/office/spreadsheetml/2017/richdata2" ref="A2:D48">
    <sortCondition ref="B1:B49"/>
  </sortState>
  <tableColumns count="4">
    <tableColumn id="1" xr3:uid="{8C1492A2-B902-442E-B00E-572DFF66E715}" name="email"/>
    <tableColumn id="2" xr3:uid="{3534D2AC-5337-4C55-B969-97C6E194DC6B}" name="type"/>
    <tableColumn id="3" xr3:uid="{4C32DB94-D623-4AE3-9690-14C7F5EA2111}" name="first"/>
    <tableColumn id="4" xr3:uid="{3E8533C5-0015-45B3-8963-E0E7C8309014}" name="last 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6C9E03-8EFA-4006-99F9-EFC07392372D}" name="Table2" displayName="Table2" ref="A1:C39" totalsRowShown="0">
  <autoFilter ref="A1:C39" xr:uid="{F46C9E03-8EFA-4006-99F9-EFC07392372D}"/>
  <sortState xmlns:xlrd2="http://schemas.microsoft.com/office/spreadsheetml/2017/richdata2" ref="A2:C39">
    <sortCondition ref="C1:C39"/>
  </sortState>
  <tableColumns count="3">
    <tableColumn id="1" xr3:uid="{004CD554-4A4D-4793-BA9F-0BB67AF5AC75}" name="First " dataDxfId="22"/>
    <tableColumn id="2" xr3:uid="{4EC9D559-714E-4A7B-882D-370A195AC2C8}" name="Last " dataDxfId="21"/>
    <tableColumn id="3" xr3:uid="{88F7ADEE-F650-4627-80F2-9DD20CF83B46}" name="Article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8AC89DA-ED69-4E55-9341-825CF4D83C98}" name="Table3" displayName="Table3" ref="A1:C39" totalsRowShown="0">
  <autoFilter ref="A1:C39" xr:uid="{D8AC89DA-ED69-4E55-9341-825CF4D83C98}"/>
  <sortState xmlns:xlrd2="http://schemas.microsoft.com/office/spreadsheetml/2017/richdata2" ref="A2:C39">
    <sortCondition ref="C1:C39"/>
  </sortState>
  <tableColumns count="3">
    <tableColumn id="1" xr3:uid="{E6DBF0F3-4A2A-4AC4-92C3-9A7C34DECCF9}" name="First " dataDxfId="20"/>
    <tableColumn id="2" xr3:uid="{1673BA78-584D-4168-BF87-27C0BA251A37}" name="Last " dataDxfId="19"/>
    <tableColumn id="3" xr3:uid="{5CEA6F8B-D88D-4207-8048-1C0161D062CD}" name="Cases" dataDxfId="18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hyperlink" Target="mailto:eholmes@nea.org" TargetMode="External"/><Relationship Id="rId1" Type="http://schemas.openxmlformats.org/officeDocument/2006/relationships/hyperlink" Target="mailto:kmedina@nea.org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topLeftCell="A22" workbookViewId="0">
      <selection activeCell="E50" sqref="E50"/>
    </sheetView>
  </sheetViews>
  <sheetFormatPr defaultColWidth="18.453125" defaultRowHeight="12.5" x14ac:dyDescent="0.25"/>
  <cols>
    <col min="1" max="4" width="18.453125" style="2"/>
    <col min="5" max="5" width="37" style="2" customWidth="1"/>
    <col min="6" max="6" width="38.7265625" style="2" customWidth="1"/>
    <col min="7" max="7" width="18.453125" style="2"/>
    <col min="8" max="8" width="31.453125" style="2" customWidth="1"/>
    <col min="9" max="16384" width="18.453125" style="2"/>
  </cols>
  <sheetData>
    <row r="1" spans="1:18" ht="17" x14ac:dyDescent="0.25">
      <c r="A1" s="1" t="s">
        <v>0</v>
      </c>
      <c r="B1" s="1" t="s">
        <v>1</v>
      </c>
      <c r="C1" s="1" t="s">
        <v>2</v>
      </c>
      <c r="D1" s="1" t="s">
        <v>289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</row>
    <row r="2" spans="1:18" ht="15.5" x14ac:dyDescent="0.35">
      <c r="A2" s="3">
        <f>DATE(2025,10,9)+TIME(16,52,14)</f>
        <v>45939.702939814815</v>
      </c>
      <c r="B2" s="4" t="s">
        <v>176</v>
      </c>
      <c r="C2" s="4" t="s">
        <v>191</v>
      </c>
      <c r="D2" s="4" t="s">
        <v>292</v>
      </c>
      <c r="E2" s="4" t="s">
        <v>192</v>
      </c>
      <c r="F2" s="4" t="s">
        <v>193</v>
      </c>
      <c r="G2" s="4" t="s">
        <v>77</v>
      </c>
      <c r="H2" s="4" t="s">
        <v>193</v>
      </c>
      <c r="I2" s="4" t="s">
        <v>194</v>
      </c>
      <c r="J2" s="4" t="s">
        <v>195</v>
      </c>
      <c r="K2" s="4" t="s">
        <v>80</v>
      </c>
      <c r="L2" s="4" t="s">
        <v>121</v>
      </c>
      <c r="M2" s="4" t="s">
        <v>80</v>
      </c>
      <c r="N2" s="4" t="s">
        <v>26</v>
      </c>
      <c r="O2" s="4" t="s">
        <v>27</v>
      </c>
      <c r="P2" s="4" t="s">
        <v>28</v>
      </c>
      <c r="R2" s="18" t="s">
        <v>15</v>
      </c>
    </row>
    <row r="3" spans="1:18" ht="15.5" x14ac:dyDescent="0.35">
      <c r="A3" s="3">
        <f>DATE(2025,9,26)+TIME(15,32,41)</f>
        <v>45926.647696759261</v>
      </c>
      <c r="B3" s="4" t="s">
        <v>172</v>
      </c>
      <c r="C3" s="4" t="s">
        <v>74</v>
      </c>
      <c r="D3" s="4" t="s">
        <v>292</v>
      </c>
      <c r="E3" s="4" t="s">
        <v>184</v>
      </c>
      <c r="F3" s="4" t="s">
        <v>185</v>
      </c>
      <c r="G3" s="4" t="s">
        <v>19</v>
      </c>
      <c r="H3" s="4" t="s">
        <v>186</v>
      </c>
      <c r="I3" s="4" t="s">
        <v>187</v>
      </c>
      <c r="J3" s="4" t="s">
        <v>188</v>
      </c>
      <c r="K3" s="4" t="s">
        <v>23</v>
      </c>
      <c r="L3" s="4" t="s">
        <v>24</v>
      </c>
      <c r="M3" s="4" t="s">
        <v>25</v>
      </c>
      <c r="N3" s="4" t="s">
        <v>26</v>
      </c>
      <c r="O3" s="4" t="s">
        <v>27</v>
      </c>
      <c r="P3" s="4" t="s">
        <v>189</v>
      </c>
      <c r="R3" s="18" t="s">
        <v>29</v>
      </c>
    </row>
    <row r="4" spans="1:18" ht="15.5" x14ac:dyDescent="0.35">
      <c r="A4" s="3">
        <f>DATE(2025,10,15)+TIME(14,46,36)</f>
        <v>45945.615694444445</v>
      </c>
      <c r="B4" s="4" t="s">
        <v>196</v>
      </c>
      <c r="C4" s="4" t="s">
        <v>212</v>
      </c>
      <c r="D4" s="4" t="s">
        <v>292</v>
      </c>
      <c r="E4" s="4" t="s">
        <v>213</v>
      </c>
      <c r="F4" s="4" t="s">
        <v>157</v>
      </c>
      <c r="G4" s="4" t="s">
        <v>19</v>
      </c>
      <c r="H4" s="4" t="s">
        <v>214</v>
      </c>
      <c r="I4" s="4" t="s">
        <v>21</v>
      </c>
      <c r="J4" s="4" t="s">
        <v>79</v>
      </c>
      <c r="K4" s="4" t="s">
        <v>23</v>
      </c>
      <c r="L4" s="4" t="s">
        <v>24</v>
      </c>
      <c r="M4" s="4" t="s">
        <v>25</v>
      </c>
      <c r="N4" s="4" t="s">
        <v>26</v>
      </c>
      <c r="O4" s="4" t="s">
        <v>27</v>
      </c>
      <c r="P4" s="4" t="s">
        <v>28</v>
      </c>
      <c r="R4" s="19" t="s">
        <v>29</v>
      </c>
    </row>
    <row r="5" spans="1:18" ht="15.5" x14ac:dyDescent="0.35">
      <c r="A5" s="3">
        <f>DATE(2025,10,6)+TIME(10,50,16)</f>
        <v>45936.451574074075</v>
      </c>
      <c r="B5" s="4" t="s">
        <v>201</v>
      </c>
      <c r="C5" s="4" t="s">
        <v>216</v>
      </c>
      <c r="D5" s="4" t="s">
        <v>292</v>
      </c>
      <c r="E5" s="4" t="s">
        <v>217</v>
      </c>
      <c r="F5" s="4" t="s">
        <v>84</v>
      </c>
      <c r="G5" s="4" t="s">
        <v>19</v>
      </c>
      <c r="H5" s="4" t="s">
        <v>85</v>
      </c>
      <c r="I5" s="4" t="s">
        <v>218</v>
      </c>
      <c r="J5" s="4" t="s">
        <v>79</v>
      </c>
      <c r="K5" s="4" t="s">
        <v>23</v>
      </c>
      <c r="L5" s="4" t="s">
        <v>121</v>
      </c>
      <c r="M5" s="4" t="s">
        <v>25</v>
      </c>
      <c r="N5" s="4" t="s">
        <v>26</v>
      </c>
      <c r="O5" s="4" t="s">
        <v>40</v>
      </c>
      <c r="P5" s="4" t="s">
        <v>41</v>
      </c>
      <c r="R5" s="18" t="s">
        <v>50</v>
      </c>
    </row>
    <row r="6" spans="1:18" ht="15.5" x14ac:dyDescent="0.35">
      <c r="A6" s="3">
        <f>DATE(2025,10,14)+TIME(14,12,19)</f>
        <v>45944.591886574075</v>
      </c>
      <c r="B6" s="4" t="s">
        <v>211</v>
      </c>
      <c r="C6" s="4" t="s">
        <v>224</v>
      </c>
      <c r="D6" s="4" t="s">
        <v>292</v>
      </c>
      <c r="E6" s="4" t="s">
        <v>225</v>
      </c>
      <c r="F6" s="4" t="s">
        <v>18</v>
      </c>
      <c r="G6" s="4" t="s">
        <v>19</v>
      </c>
      <c r="H6" s="4" t="s">
        <v>20</v>
      </c>
      <c r="I6" s="4" t="s">
        <v>226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  <c r="O6" s="4" t="s">
        <v>27</v>
      </c>
      <c r="P6" s="4" t="s">
        <v>61</v>
      </c>
      <c r="R6" s="19" t="s">
        <v>53</v>
      </c>
    </row>
    <row r="7" spans="1:18" ht="15.5" x14ac:dyDescent="0.35">
      <c r="A7" s="3">
        <f>DATE(2025,10,16)+TIME(11,34,11)</f>
        <v>45946.482071759259</v>
      </c>
      <c r="B7" s="4" t="s">
        <v>223</v>
      </c>
      <c r="C7" s="4" t="s">
        <v>234</v>
      </c>
      <c r="D7" s="4" t="s">
        <v>292</v>
      </c>
      <c r="E7" s="4" t="s">
        <v>235</v>
      </c>
      <c r="F7" s="4" t="s">
        <v>236</v>
      </c>
      <c r="G7" s="4" t="s">
        <v>19</v>
      </c>
      <c r="H7" s="4" t="s">
        <v>237</v>
      </c>
      <c r="I7" s="4" t="s">
        <v>238</v>
      </c>
      <c r="J7" s="4" t="s">
        <v>239</v>
      </c>
      <c r="K7" s="4" t="s">
        <v>37</v>
      </c>
      <c r="L7" s="4" t="s">
        <v>121</v>
      </c>
      <c r="M7" s="4" t="s">
        <v>80</v>
      </c>
      <c r="N7" s="4" t="s">
        <v>39</v>
      </c>
      <c r="O7" s="4" t="s">
        <v>40</v>
      </c>
      <c r="P7" s="4" t="s">
        <v>41</v>
      </c>
      <c r="R7" s="17" t="s">
        <v>62</v>
      </c>
    </row>
    <row r="8" spans="1:18" ht="15.5" x14ac:dyDescent="0.35">
      <c r="A8" s="3">
        <f>DATE(2025,10,9)+TIME(15,21,55)</f>
        <v>45939.640219907407</v>
      </c>
      <c r="B8" s="4" t="s">
        <v>233</v>
      </c>
      <c r="C8" s="4" t="s">
        <v>247</v>
      </c>
      <c r="D8" s="4" t="s">
        <v>292</v>
      </c>
      <c r="E8" s="4" t="s">
        <v>248</v>
      </c>
      <c r="F8" s="4" t="s">
        <v>249</v>
      </c>
      <c r="G8" s="4" t="s">
        <v>19</v>
      </c>
      <c r="H8" s="4" t="s">
        <v>249</v>
      </c>
      <c r="I8" s="4" t="s">
        <v>250</v>
      </c>
      <c r="J8" s="4" t="s">
        <v>251</v>
      </c>
      <c r="K8" s="4" t="s">
        <v>23</v>
      </c>
      <c r="L8" s="4" t="s">
        <v>24</v>
      </c>
      <c r="M8" s="4" t="s">
        <v>25</v>
      </c>
      <c r="N8" s="4" t="s">
        <v>26</v>
      </c>
      <c r="O8" s="4" t="s">
        <v>27</v>
      </c>
      <c r="P8" s="4" t="s">
        <v>41</v>
      </c>
      <c r="R8" s="19" t="s">
        <v>66</v>
      </c>
    </row>
    <row r="9" spans="1:18" ht="15.5" x14ac:dyDescent="0.35">
      <c r="A9" s="3">
        <f>DATE(2025,10,17)+TIME(17,35,19)</f>
        <v>45947.732858796298</v>
      </c>
      <c r="B9" s="4" t="s">
        <v>243</v>
      </c>
      <c r="C9" s="4" t="s">
        <v>256</v>
      </c>
      <c r="D9" s="4" t="s">
        <v>292</v>
      </c>
      <c r="E9" s="4" t="s">
        <v>257</v>
      </c>
      <c r="F9" s="4" t="s">
        <v>258</v>
      </c>
      <c r="G9" s="4" t="s">
        <v>19</v>
      </c>
      <c r="H9" s="4" t="s">
        <v>259</v>
      </c>
      <c r="I9" s="4" t="s">
        <v>103</v>
      </c>
      <c r="J9" s="4" t="s">
        <v>79</v>
      </c>
      <c r="K9" s="4" t="s">
        <v>23</v>
      </c>
      <c r="L9" s="4" t="s">
        <v>24</v>
      </c>
      <c r="M9" s="4" t="s">
        <v>25</v>
      </c>
      <c r="N9" s="4" t="s">
        <v>26</v>
      </c>
      <c r="O9" s="4" t="s">
        <v>27</v>
      </c>
      <c r="P9" s="4" t="s">
        <v>28</v>
      </c>
      <c r="R9" s="18" t="s">
        <v>73</v>
      </c>
    </row>
    <row r="10" spans="1:18" ht="15.5" x14ac:dyDescent="0.35">
      <c r="A10" s="3">
        <f>DATE(2025,9,27)+TIME(10,27,38)</f>
        <v>45927.435856481483</v>
      </c>
      <c r="B10" s="4" t="s">
        <v>73</v>
      </c>
      <c r="C10" s="4" t="s">
        <v>74</v>
      </c>
      <c r="D10" s="4" t="s">
        <v>58</v>
      </c>
      <c r="E10" s="4" t="s">
        <v>75</v>
      </c>
      <c r="F10" s="4" t="s">
        <v>76</v>
      </c>
      <c r="G10" s="4" t="s">
        <v>77</v>
      </c>
      <c r="H10" s="4" t="s">
        <v>78</v>
      </c>
      <c r="I10" s="4" t="s">
        <v>58</v>
      </c>
      <c r="J10" s="4" t="s">
        <v>79</v>
      </c>
      <c r="K10" s="4" t="s">
        <v>23</v>
      </c>
      <c r="L10" s="4" t="s">
        <v>24</v>
      </c>
      <c r="M10" s="4" t="s">
        <v>80</v>
      </c>
      <c r="N10" s="4" t="s">
        <v>26</v>
      </c>
      <c r="O10" s="4" t="s">
        <v>60</v>
      </c>
      <c r="P10" s="4" t="s">
        <v>61</v>
      </c>
      <c r="R10" s="18" t="s">
        <v>81</v>
      </c>
    </row>
    <row r="11" spans="1:18" ht="15.5" x14ac:dyDescent="0.35">
      <c r="A11" s="3">
        <f>DATE(2025,10,13)+TIME(16,11,45)</f>
        <v>45943.674826388888</v>
      </c>
      <c r="B11" s="4" t="s">
        <v>81</v>
      </c>
      <c r="C11" s="4" t="s">
        <v>82</v>
      </c>
      <c r="D11" s="4" t="s">
        <v>58</v>
      </c>
      <c r="E11" s="4" t="s">
        <v>83</v>
      </c>
      <c r="F11" s="4" t="s">
        <v>84</v>
      </c>
      <c r="G11" s="4" t="s">
        <v>77</v>
      </c>
      <c r="H11" s="4" t="s">
        <v>85</v>
      </c>
      <c r="I11" s="4" t="s">
        <v>58</v>
      </c>
      <c r="J11" s="4" t="s">
        <v>59</v>
      </c>
      <c r="K11" s="4" t="s">
        <v>23</v>
      </c>
      <c r="L11" s="4" t="s">
        <v>86</v>
      </c>
      <c r="M11" s="4" t="s">
        <v>25</v>
      </c>
      <c r="N11" s="4" t="s">
        <v>26</v>
      </c>
      <c r="O11" s="4" t="s">
        <v>60</v>
      </c>
      <c r="P11" s="4" t="s">
        <v>87</v>
      </c>
      <c r="R11" s="18" t="s">
        <v>88</v>
      </c>
    </row>
    <row r="12" spans="1:18" ht="15.5" x14ac:dyDescent="0.35">
      <c r="A12" s="3">
        <f>DATE(2025,9,18)+TIME(12,32,16)</f>
        <v>45918.522407407407</v>
      </c>
      <c r="B12" s="4" t="s">
        <v>113</v>
      </c>
      <c r="C12" s="4" t="s">
        <v>123</v>
      </c>
      <c r="D12" s="4" t="s">
        <v>58</v>
      </c>
      <c r="E12" s="4" t="s">
        <v>124</v>
      </c>
      <c r="F12" s="4" t="s">
        <v>110</v>
      </c>
      <c r="G12" s="4" t="s">
        <v>77</v>
      </c>
      <c r="H12" s="4" t="s">
        <v>34</v>
      </c>
      <c r="I12" s="4" t="s">
        <v>125</v>
      </c>
      <c r="J12" s="4" t="s">
        <v>126</v>
      </c>
      <c r="K12" s="4" t="s">
        <v>127</v>
      </c>
      <c r="L12" s="4" t="s">
        <v>121</v>
      </c>
      <c r="M12" s="4" t="s">
        <v>80</v>
      </c>
      <c r="N12" s="4" t="s">
        <v>26</v>
      </c>
      <c r="O12" s="4" t="s">
        <v>60</v>
      </c>
      <c r="P12" s="4" t="s">
        <v>87</v>
      </c>
      <c r="R12" s="19" t="s">
        <v>92</v>
      </c>
    </row>
    <row r="13" spans="1:18" ht="15.5" x14ac:dyDescent="0.35">
      <c r="A13" s="3">
        <f>DATE(2025,9,28)+TIME(10,35,51)</f>
        <v>45928.441562499997</v>
      </c>
      <c r="B13" s="4" t="s">
        <v>133</v>
      </c>
      <c r="C13" s="4" t="s">
        <v>140</v>
      </c>
      <c r="D13" s="4" t="s">
        <v>58</v>
      </c>
      <c r="E13" s="4" t="s">
        <v>141</v>
      </c>
      <c r="F13" s="4" t="s">
        <v>76</v>
      </c>
      <c r="G13" s="4" t="s">
        <v>77</v>
      </c>
      <c r="H13" s="4" t="s">
        <v>78</v>
      </c>
      <c r="I13" s="4" t="s">
        <v>58</v>
      </c>
      <c r="J13" s="4" t="s">
        <v>79</v>
      </c>
      <c r="K13" s="4" t="s">
        <v>23</v>
      </c>
      <c r="L13" s="4" t="s">
        <v>24</v>
      </c>
      <c r="M13" s="4" t="s">
        <v>80</v>
      </c>
      <c r="N13" s="4" t="s">
        <v>26</v>
      </c>
      <c r="O13" s="4" t="s">
        <v>60</v>
      </c>
      <c r="P13" s="4" t="s">
        <v>61</v>
      </c>
      <c r="R13" s="17" t="s">
        <v>98</v>
      </c>
    </row>
    <row r="14" spans="1:18" ht="15.5" x14ac:dyDescent="0.35">
      <c r="A14" s="3">
        <f>DATE(2025,10,8)+TIME(23,6,1)</f>
        <v>45938.962511574071</v>
      </c>
      <c r="B14" s="4" t="s">
        <v>142</v>
      </c>
      <c r="C14" s="4" t="s">
        <v>147</v>
      </c>
      <c r="D14" s="4" t="s">
        <v>58</v>
      </c>
      <c r="E14" s="4" t="s">
        <v>148</v>
      </c>
      <c r="F14" s="4" t="s">
        <v>84</v>
      </c>
      <c r="G14" s="4" t="s">
        <v>77</v>
      </c>
      <c r="H14" s="4" t="s">
        <v>85</v>
      </c>
      <c r="I14" s="4" t="s">
        <v>58</v>
      </c>
      <c r="J14" s="4" t="s">
        <v>65</v>
      </c>
      <c r="K14" s="4" t="s">
        <v>23</v>
      </c>
      <c r="L14" s="4" t="s">
        <v>24</v>
      </c>
      <c r="M14" s="4" t="s">
        <v>25</v>
      </c>
      <c r="N14" s="4" t="s">
        <v>26</v>
      </c>
      <c r="O14" s="4" t="s">
        <v>60</v>
      </c>
      <c r="P14" s="4" t="s">
        <v>87</v>
      </c>
      <c r="R14" s="18" t="s">
        <v>104</v>
      </c>
    </row>
    <row r="15" spans="1:18" ht="15.5" x14ac:dyDescent="0.35">
      <c r="A15" s="3">
        <f>DATE(2025,9,27)+TIME(14,53,27)</f>
        <v>45927.620451388888</v>
      </c>
      <c r="B15" s="4" t="s">
        <v>149</v>
      </c>
      <c r="C15" s="4" t="s">
        <v>160</v>
      </c>
      <c r="D15" s="4" t="s">
        <v>58</v>
      </c>
      <c r="E15" s="4" t="s">
        <v>161</v>
      </c>
      <c r="F15" s="4" t="s">
        <v>76</v>
      </c>
      <c r="G15" s="4" t="s">
        <v>77</v>
      </c>
      <c r="H15" s="4" t="s">
        <v>78</v>
      </c>
      <c r="I15" s="4" t="s">
        <v>58</v>
      </c>
      <c r="J15" s="4" t="s">
        <v>79</v>
      </c>
      <c r="K15" s="4" t="s">
        <v>23</v>
      </c>
      <c r="L15" s="4" t="s">
        <v>24</v>
      </c>
      <c r="M15" s="4" t="s">
        <v>80</v>
      </c>
      <c r="N15" s="4" t="s">
        <v>26</v>
      </c>
      <c r="O15" s="4" t="s">
        <v>60</v>
      </c>
      <c r="P15" s="4" t="s">
        <v>61</v>
      </c>
      <c r="R15" s="17" t="s">
        <v>113</v>
      </c>
    </row>
    <row r="16" spans="1:18" ht="15.5" x14ac:dyDescent="0.35">
      <c r="B16" s="17" t="s">
        <v>154</v>
      </c>
      <c r="C16" s="4" t="s">
        <v>163</v>
      </c>
      <c r="D16" s="2" t="s">
        <v>58</v>
      </c>
      <c r="E16" s="4" t="s">
        <v>164</v>
      </c>
      <c r="G16" s="4" t="s">
        <v>77</v>
      </c>
      <c r="H16" s="2" t="s">
        <v>165</v>
      </c>
      <c r="R16" s="18" t="s">
        <v>122</v>
      </c>
    </row>
    <row r="17" spans="1:18" ht="15.5" x14ac:dyDescent="0.35">
      <c r="A17" s="3">
        <f>DATE(2025,10,9)+TIME(11,30,8)</f>
        <v>45939.479259259257</v>
      </c>
      <c r="B17" s="4" t="s">
        <v>162</v>
      </c>
      <c r="C17" s="4" t="s">
        <v>177</v>
      </c>
      <c r="D17" s="4" t="s">
        <v>58</v>
      </c>
      <c r="E17" s="4" t="s">
        <v>178</v>
      </c>
      <c r="F17" s="4" t="s">
        <v>84</v>
      </c>
      <c r="G17" s="4" t="s">
        <v>77</v>
      </c>
      <c r="H17" s="4" t="s">
        <v>179</v>
      </c>
      <c r="I17" s="4" t="s">
        <v>58</v>
      </c>
      <c r="J17" s="4" t="s">
        <v>79</v>
      </c>
      <c r="K17" s="4" t="s">
        <v>23</v>
      </c>
      <c r="L17" s="4" t="s">
        <v>24</v>
      </c>
      <c r="M17" s="4"/>
      <c r="N17" s="4" t="s">
        <v>26</v>
      </c>
      <c r="O17" s="4" t="s">
        <v>60</v>
      </c>
      <c r="P17" s="4" t="s">
        <v>87</v>
      </c>
      <c r="R17" s="18" t="s">
        <v>128</v>
      </c>
    </row>
    <row r="18" spans="1:18" ht="15.5" x14ac:dyDescent="0.35">
      <c r="A18" s="3">
        <f>DATE(2025,10,13)+TIME(11,14,48)</f>
        <v>45943.468611111108</v>
      </c>
      <c r="B18" s="4" t="s">
        <v>166</v>
      </c>
      <c r="C18" s="4" t="s">
        <v>181</v>
      </c>
      <c r="D18" s="4" t="s">
        <v>58</v>
      </c>
      <c r="E18" s="4" t="s">
        <v>182</v>
      </c>
      <c r="F18" s="4" t="s">
        <v>18</v>
      </c>
      <c r="G18" s="4" t="s">
        <v>77</v>
      </c>
      <c r="H18" s="4" t="s">
        <v>20</v>
      </c>
      <c r="I18" s="4" t="s">
        <v>58</v>
      </c>
      <c r="J18" s="4" t="s">
        <v>47</v>
      </c>
      <c r="K18" s="4" t="s">
        <v>23</v>
      </c>
      <c r="L18" s="4" t="s">
        <v>24</v>
      </c>
      <c r="M18" s="4" t="s">
        <v>80</v>
      </c>
      <c r="N18" s="4" t="s">
        <v>26</v>
      </c>
      <c r="O18" s="4" t="s">
        <v>97</v>
      </c>
      <c r="P18" s="4" t="s">
        <v>61</v>
      </c>
      <c r="R18" s="18" t="s">
        <v>133</v>
      </c>
    </row>
    <row r="19" spans="1:18" ht="15.5" x14ac:dyDescent="0.35">
      <c r="A19" s="3">
        <f>DATE(2025,10,8)+TIME(23,35,38)</f>
        <v>45938.983078703706</v>
      </c>
      <c r="B19" s="4" t="s">
        <v>219</v>
      </c>
      <c r="C19" s="4" t="s">
        <v>231</v>
      </c>
      <c r="D19" s="4" t="s">
        <v>58</v>
      </c>
      <c r="E19" s="4" t="s">
        <v>232</v>
      </c>
      <c r="F19" s="4" t="s">
        <v>84</v>
      </c>
      <c r="G19" s="4" t="s">
        <v>77</v>
      </c>
      <c r="H19" s="4" t="s">
        <v>85</v>
      </c>
      <c r="I19" s="4" t="s">
        <v>58</v>
      </c>
      <c r="J19" s="4" t="s">
        <v>79</v>
      </c>
      <c r="K19" s="4" t="s">
        <v>23</v>
      </c>
      <c r="L19" s="4" t="s">
        <v>24</v>
      </c>
      <c r="M19" s="4" t="s">
        <v>80</v>
      </c>
      <c r="N19" s="4" t="s">
        <v>26</v>
      </c>
      <c r="O19" s="4" t="s">
        <v>60</v>
      </c>
      <c r="P19" s="4" t="s">
        <v>87</v>
      </c>
      <c r="R19" s="17" t="s">
        <v>139</v>
      </c>
    </row>
    <row r="20" spans="1:18" ht="15.5" x14ac:dyDescent="0.35">
      <c r="A20" s="3">
        <f>DATE(2025,9,25)+TIME(20,25,30)</f>
        <v>45925.851041666669</v>
      </c>
      <c r="B20" s="4" t="s">
        <v>252</v>
      </c>
      <c r="C20" s="4" t="s">
        <v>264</v>
      </c>
      <c r="D20" s="4" t="s">
        <v>58</v>
      </c>
      <c r="E20" s="4" t="s">
        <v>265</v>
      </c>
      <c r="F20" s="4" t="s">
        <v>76</v>
      </c>
      <c r="G20" s="4" t="s">
        <v>77</v>
      </c>
      <c r="H20" s="4" t="s">
        <v>78</v>
      </c>
      <c r="I20" s="4" t="s">
        <v>58</v>
      </c>
      <c r="J20" s="4" t="s">
        <v>65</v>
      </c>
      <c r="K20" s="4" t="s">
        <v>23</v>
      </c>
      <c r="L20" s="4" t="s">
        <v>24</v>
      </c>
      <c r="M20" s="4" t="s">
        <v>25</v>
      </c>
      <c r="N20" s="4" t="s">
        <v>26</v>
      </c>
      <c r="O20" s="4" t="s">
        <v>60</v>
      </c>
      <c r="P20" s="4" t="s">
        <v>61</v>
      </c>
      <c r="R20" s="19" t="s">
        <v>142</v>
      </c>
    </row>
    <row r="21" spans="1:18" ht="15.5" x14ac:dyDescent="0.35">
      <c r="A21" s="3">
        <f>DATE(2025,9,23)+TIME(21,5,16)</f>
        <v>45923.878657407404</v>
      </c>
      <c r="B21" s="4" t="s">
        <v>98</v>
      </c>
      <c r="C21" s="4" t="s">
        <v>99</v>
      </c>
      <c r="D21" s="4" t="s">
        <v>58</v>
      </c>
      <c r="E21" s="4" t="s">
        <v>100</v>
      </c>
      <c r="F21" s="4" t="s">
        <v>101</v>
      </c>
      <c r="G21" s="4" t="s">
        <v>19</v>
      </c>
      <c r="H21" s="4" t="s">
        <v>102</v>
      </c>
      <c r="I21" s="4" t="s">
        <v>103</v>
      </c>
      <c r="J21" s="4" t="s">
        <v>59</v>
      </c>
      <c r="K21" s="4" t="s">
        <v>23</v>
      </c>
      <c r="L21" s="4" t="s">
        <v>24</v>
      </c>
      <c r="M21" s="4" t="s">
        <v>25</v>
      </c>
      <c r="N21" s="4" t="s">
        <v>26</v>
      </c>
      <c r="O21" s="4" t="s">
        <v>97</v>
      </c>
      <c r="P21" s="4" t="s">
        <v>41</v>
      </c>
      <c r="R21" s="17" t="s">
        <v>146</v>
      </c>
    </row>
    <row r="22" spans="1:18" ht="15.5" x14ac:dyDescent="0.35">
      <c r="A22" s="3">
        <f>DATE(2025,9,30)+TIME(18,50,15)</f>
        <v>45930.784895833334</v>
      </c>
      <c r="B22" s="4" t="s">
        <v>53</v>
      </c>
      <c r="C22" s="4" t="s">
        <v>54</v>
      </c>
      <c r="D22" s="4" t="s">
        <v>58</v>
      </c>
      <c r="E22" s="4" t="s">
        <v>55</v>
      </c>
      <c r="F22" s="4" t="s">
        <v>32</v>
      </c>
      <c r="G22" s="4" t="s">
        <v>56</v>
      </c>
      <c r="H22" s="4" t="s">
        <v>57</v>
      </c>
      <c r="I22" s="4" t="s">
        <v>58</v>
      </c>
      <c r="J22" s="4" t="s">
        <v>59</v>
      </c>
      <c r="K22" s="4" t="s">
        <v>37</v>
      </c>
      <c r="L22" s="4" t="s">
        <v>24</v>
      </c>
      <c r="M22" s="4" t="s">
        <v>25</v>
      </c>
      <c r="N22" s="4" t="s">
        <v>39</v>
      </c>
      <c r="O22" s="4" t="s">
        <v>60</v>
      </c>
      <c r="P22" s="4" t="s">
        <v>61</v>
      </c>
      <c r="R22" s="18" t="s">
        <v>149</v>
      </c>
    </row>
    <row r="23" spans="1:18" ht="15.5" x14ac:dyDescent="0.35">
      <c r="A23" s="3">
        <f>DATE(2025,9,26)+TIME(13,22,31)</f>
        <v>45926.557303240741</v>
      </c>
      <c r="B23" s="4" t="s">
        <v>62</v>
      </c>
      <c r="C23" s="4" t="s">
        <v>63</v>
      </c>
      <c r="D23" s="4" t="s">
        <v>58</v>
      </c>
      <c r="E23" s="4" t="s">
        <v>64</v>
      </c>
      <c r="F23" s="4" t="s">
        <v>32</v>
      </c>
      <c r="G23" s="4" t="s">
        <v>56</v>
      </c>
      <c r="H23" s="4" t="s">
        <v>57</v>
      </c>
      <c r="I23" s="4" t="s">
        <v>58</v>
      </c>
      <c r="J23" s="4" t="s">
        <v>65</v>
      </c>
      <c r="K23" s="4" t="s">
        <v>37</v>
      </c>
      <c r="L23" s="4" t="s">
        <v>24</v>
      </c>
      <c r="M23" s="4" t="s">
        <v>25</v>
      </c>
      <c r="N23" s="4" t="s">
        <v>39</v>
      </c>
      <c r="O23" s="4" t="s">
        <v>60</v>
      </c>
      <c r="P23" s="4" t="s">
        <v>61</v>
      </c>
      <c r="R23" s="17" t="s">
        <v>154</v>
      </c>
    </row>
    <row r="24" spans="1:18" ht="15.5" x14ac:dyDescent="0.35">
      <c r="A24" s="3">
        <f>DATE(2025,9,22)+TIME(16,11,25)</f>
        <v>45922.67459490741</v>
      </c>
      <c r="B24" s="4" t="s">
        <v>88</v>
      </c>
      <c r="C24" s="4" t="s">
        <v>89</v>
      </c>
      <c r="D24" s="4" t="s">
        <v>58</v>
      </c>
      <c r="E24" s="4" t="s">
        <v>90</v>
      </c>
      <c r="F24" s="4" t="s">
        <v>32</v>
      </c>
      <c r="G24" s="4" t="s">
        <v>56</v>
      </c>
      <c r="H24" s="4" t="s">
        <v>91</v>
      </c>
      <c r="I24" s="4" t="s">
        <v>58</v>
      </c>
      <c r="J24" s="4" t="s">
        <v>47</v>
      </c>
      <c r="K24" s="4" t="s">
        <v>23</v>
      </c>
      <c r="L24" s="4" t="s">
        <v>24</v>
      </c>
      <c r="M24" s="4" t="s">
        <v>25</v>
      </c>
      <c r="N24" s="4" t="s">
        <v>26</v>
      </c>
      <c r="O24" s="4" t="s">
        <v>60</v>
      </c>
      <c r="P24" s="4" t="s">
        <v>61</v>
      </c>
      <c r="R24" s="19" t="s">
        <v>159</v>
      </c>
    </row>
    <row r="25" spans="1:18" ht="15.5" x14ac:dyDescent="0.35">
      <c r="A25" s="3">
        <f>DATE(2025,9,22)+TIME(17,9,30)</f>
        <v>45922.714930555558</v>
      </c>
      <c r="B25" s="4" t="s">
        <v>104</v>
      </c>
      <c r="C25" s="4" t="s">
        <v>105</v>
      </c>
      <c r="D25" s="4" t="s">
        <v>58</v>
      </c>
      <c r="E25" s="4" t="s">
        <v>106</v>
      </c>
      <c r="F25" s="4" t="s">
        <v>32</v>
      </c>
      <c r="G25" s="4" t="s">
        <v>56</v>
      </c>
      <c r="H25" s="4" t="s">
        <v>57</v>
      </c>
      <c r="I25" s="4" t="s">
        <v>58</v>
      </c>
      <c r="J25" s="4" t="s">
        <v>47</v>
      </c>
      <c r="K25" s="4" t="s">
        <v>23</v>
      </c>
      <c r="L25" s="4" t="s">
        <v>24</v>
      </c>
      <c r="M25" s="4" t="s">
        <v>25</v>
      </c>
      <c r="N25" s="4" t="s">
        <v>26</v>
      </c>
      <c r="O25" s="4" t="s">
        <v>60</v>
      </c>
      <c r="P25" s="4" t="s">
        <v>61</v>
      </c>
      <c r="R25" s="18" t="s">
        <v>162</v>
      </c>
    </row>
    <row r="26" spans="1:18" ht="15.5" x14ac:dyDescent="0.35">
      <c r="A26" s="3">
        <f>DATE(2025,9,22)+TIME(16,51,13)</f>
        <v>45922.702233796299</v>
      </c>
      <c r="B26" s="4" t="s">
        <v>215</v>
      </c>
      <c r="C26" s="4" t="s">
        <v>228</v>
      </c>
      <c r="D26" s="4" t="s">
        <v>58</v>
      </c>
      <c r="E26" s="4" t="s">
        <v>229</v>
      </c>
      <c r="F26" s="4" t="s">
        <v>32</v>
      </c>
      <c r="G26" s="4" t="s">
        <v>56</v>
      </c>
      <c r="H26" s="4" t="s">
        <v>91</v>
      </c>
      <c r="I26" s="4" t="s">
        <v>58</v>
      </c>
      <c r="J26" s="4" t="s">
        <v>59</v>
      </c>
      <c r="K26" s="4" t="s">
        <v>23</v>
      </c>
      <c r="L26" s="4" t="s">
        <v>24</v>
      </c>
      <c r="M26" s="4" t="s">
        <v>25</v>
      </c>
      <c r="N26" s="4" t="s">
        <v>26</v>
      </c>
      <c r="O26" s="4" t="s">
        <v>97</v>
      </c>
      <c r="P26" s="4" t="s">
        <v>61</v>
      </c>
      <c r="R26" s="19" t="s">
        <v>166</v>
      </c>
    </row>
    <row r="27" spans="1:18" ht="15.5" x14ac:dyDescent="0.35">
      <c r="A27" s="3">
        <f>DATE(2025,9,22)+TIME(16,19,19)</f>
        <v>45922.680081018516</v>
      </c>
      <c r="B27" s="4" t="s">
        <v>227</v>
      </c>
      <c r="C27" s="4" t="s">
        <v>241</v>
      </c>
      <c r="D27" s="4" t="s">
        <v>58</v>
      </c>
      <c r="E27" s="4" t="s">
        <v>242</v>
      </c>
      <c r="F27" s="4" t="s">
        <v>32</v>
      </c>
      <c r="G27" s="4" t="s">
        <v>56</v>
      </c>
      <c r="H27" s="4" t="s">
        <v>57</v>
      </c>
      <c r="I27" s="4" t="s">
        <v>58</v>
      </c>
      <c r="J27" s="4" t="s">
        <v>47</v>
      </c>
      <c r="K27" s="4" t="s">
        <v>23</v>
      </c>
      <c r="L27" s="4" t="s">
        <v>24</v>
      </c>
      <c r="M27" s="4" t="s">
        <v>25</v>
      </c>
      <c r="N27" s="4" t="s">
        <v>26</v>
      </c>
      <c r="O27" s="4" t="s">
        <v>60</v>
      </c>
      <c r="P27" s="4" t="s">
        <v>61</v>
      </c>
      <c r="R27" s="19" t="s">
        <v>176</v>
      </c>
    </row>
    <row r="28" spans="1:18" ht="15.5" x14ac:dyDescent="0.35">
      <c r="A28" s="3">
        <f>DATE(2025,9,22)+TIME(16,11,4)</f>
        <v>45922.674351851849</v>
      </c>
      <c r="B28" s="4" t="s">
        <v>240</v>
      </c>
      <c r="C28" s="4" t="s">
        <v>253</v>
      </c>
      <c r="D28" s="4" t="s">
        <v>58</v>
      </c>
      <c r="E28" s="4" t="s">
        <v>254</v>
      </c>
      <c r="F28" s="4" t="s">
        <v>32</v>
      </c>
      <c r="G28" s="4" t="s">
        <v>56</v>
      </c>
      <c r="H28" s="4" t="s">
        <v>255</v>
      </c>
      <c r="I28" s="4" t="s">
        <v>58</v>
      </c>
      <c r="J28" s="4" t="s">
        <v>65</v>
      </c>
      <c r="K28" s="4" t="s">
        <v>23</v>
      </c>
      <c r="L28" s="4" t="s">
        <v>24</v>
      </c>
      <c r="M28" s="4" t="s">
        <v>25</v>
      </c>
      <c r="N28" s="4" t="s">
        <v>26</v>
      </c>
      <c r="O28" s="4" t="s">
        <v>60</v>
      </c>
      <c r="P28" s="4" t="s">
        <v>61</v>
      </c>
      <c r="R28" s="17" t="s">
        <v>180</v>
      </c>
    </row>
    <row r="29" spans="1:18" ht="15.5" x14ac:dyDescent="0.35">
      <c r="A29" s="3">
        <f>DATE(2025,9,16)+TIME(17,15,8)</f>
        <v>45916.718842592592</v>
      </c>
      <c r="B29" s="4" t="s">
        <v>183</v>
      </c>
      <c r="C29" s="4" t="s">
        <v>202</v>
      </c>
      <c r="D29" s="4" t="s">
        <v>291</v>
      </c>
      <c r="E29" s="4" t="s">
        <v>203</v>
      </c>
      <c r="F29" s="4" t="s">
        <v>204</v>
      </c>
      <c r="G29" s="4" t="s">
        <v>33</v>
      </c>
      <c r="H29" s="4" t="s">
        <v>205</v>
      </c>
      <c r="I29" s="4" t="s">
        <v>206</v>
      </c>
      <c r="J29" s="4" t="s">
        <v>47</v>
      </c>
      <c r="K29" s="4" t="s">
        <v>23</v>
      </c>
      <c r="L29" s="4" t="s">
        <v>121</v>
      </c>
      <c r="M29" s="4" t="s">
        <v>25</v>
      </c>
      <c r="N29" s="4" t="s">
        <v>26</v>
      </c>
      <c r="O29" s="4" t="s">
        <v>27</v>
      </c>
      <c r="P29" s="4" t="s">
        <v>28</v>
      </c>
      <c r="R29" s="18" t="s">
        <v>183</v>
      </c>
    </row>
    <row r="30" spans="1:18" ht="15.5" x14ac:dyDescent="0.35">
      <c r="A30" s="3">
        <f>DATE(2025,9,22)+TIME(16,19,7)</f>
        <v>45922.679942129631</v>
      </c>
      <c r="B30" s="4" t="s">
        <v>29</v>
      </c>
      <c r="C30" s="4" t="s">
        <v>30</v>
      </c>
      <c r="D30" s="4" t="s">
        <v>290</v>
      </c>
      <c r="E30" s="4" t="s">
        <v>31</v>
      </c>
      <c r="F30" s="4" t="s">
        <v>32</v>
      </c>
      <c r="G30" s="4" t="s">
        <v>33</v>
      </c>
      <c r="H30" s="4" t="s">
        <v>34</v>
      </c>
      <c r="I30" s="4" t="s">
        <v>35</v>
      </c>
      <c r="J30" s="4" t="s">
        <v>36</v>
      </c>
      <c r="K30" s="4" t="s">
        <v>37</v>
      </c>
      <c r="L30" s="4" t="s">
        <v>24</v>
      </c>
      <c r="M30" s="4" t="s">
        <v>38</v>
      </c>
      <c r="N30" s="4" t="s">
        <v>39</v>
      </c>
      <c r="O30" s="4" t="s">
        <v>40</v>
      </c>
      <c r="P30" s="4" t="s">
        <v>41</v>
      </c>
      <c r="R30" s="18" t="s">
        <v>190</v>
      </c>
    </row>
    <row r="31" spans="1:18" ht="15.5" x14ac:dyDescent="0.35">
      <c r="A31" s="3">
        <f>DATE(2025,9,17)+TIME(14,52,46)</f>
        <v>45917.619976851849</v>
      </c>
      <c r="B31" s="4" t="s">
        <v>66</v>
      </c>
      <c r="C31" s="4" t="s">
        <v>67</v>
      </c>
      <c r="D31" s="4" t="s">
        <v>290</v>
      </c>
      <c r="E31" s="4" t="s">
        <v>68</v>
      </c>
      <c r="F31" s="4" t="s">
        <v>69</v>
      </c>
      <c r="G31" s="4" t="s">
        <v>33</v>
      </c>
      <c r="H31" s="4" t="s">
        <v>70</v>
      </c>
      <c r="I31" s="4" t="s">
        <v>71</v>
      </c>
      <c r="J31" s="4" t="s">
        <v>22</v>
      </c>
      <c r="K31" s="4" t="s">
        <v>23</v>
      </c>
      <c r="L31" s="4" t="s">
        <v>24</v>
      </c>
      <c r="M31" s="4" t="s">
        <v>72</v>
      </c>
      <c r="N31" s="4" t="s">
        <v>26</v>
      </c>
      <c r="O31" s="4" t="s">
        <v>27</v>
      </c>
      <c r="P31" s="4" t="s">
        <v>28</v>
      </c>
      <c r="R31" s="18" t="s">
        <v>196</v>
      </c>
    </row>
    <row r="32" spans="1:18" ht="15.5" x14ac:dyDescent="0.35">
      <c r="A32" s="3">
        <f>DATE(2025,9,16)+TIME(17,55,22)</f>
        <v>45916.746782407405</v>
      </c>
      <c r="B32" s="4" t="s">
        <v>122</v>
      </c>
      <c r="C32" s="4" t="s">
        <v>129</v>
      </c>
      <c r="D32" s="4" t="s">
        <v>290</v>
      </c>
      <c r="E32" s="4" t="s">
        <v>130</v>
      </c>
      <c r="F32" s="4" t="s">
        <v>131</v>
      </c>
      <c r="G32" s="4" t="s">
        <v>33</v>
      </c>
      <c r="H32" s="4" t="s">
        <v>132</v>
      </c>
      <c r="I32" s="4" t="s">
        <v>58</v>
      </c>
      <c r="J32" s="4" t="s">
        <v>47</v>
      </c>
      <c r="K32" s="4" t="s">
        <v>23</v>
      </c>
      <c r="L32" s="4" t="s">
        <v>24</v>
      </c>
      <c r="M32" s="4" t="s">
        <v>25</v>
      </c>
      <c r="N32" s="4" t="s">
        <v>26</v>
      </c>
      <c r="O32" s="4" t="s">
        <v>97</v>
      </c>
      <c r="P32" s="4" t="s">
        <v>61</v>
      </c>
      <c r="R32" s="17" t="s">
        <v>201</v>
      </c>
    </row>
    <row r="33" spans="1:18" ht="15.5" x14ac:dyDescent="0.35">
      <c r="A33" s="3">
        <f>DATE(2025,10,23)+TIME(21,6,17)</f>
        <v>45953.879363425927</v>
      </c>
      <c r="B33" s="4" t="s">
        <v>139</v>
      </c>
      <c r="C33" s="4" t="s">
        <v>143</v>
      </c>
      <c r="D33" s="4" t="s">
        <v>290</v>
      </c>
      <c r="E33" s="4" t="s">
        <v>144</v>
      </c>
      <c r="F33" s="4" t="s">
        <v>145</v>
      </c>
      <c r="G33" s="4" t="s">
        <v>33</v>
      </c>
      <c r="H33" s="4"/>
      <c r="I33" s="4"/>
      <c r="J33" s="4"/>
      <c r="K33" s="4" t="s">
        <v>37</v>
      </c>
      <c r="L33" s="4" t="s">
        <v>24</v>
      </c>
      <c r="M33" s="4" t="s">
        <v>25</v>
      </c>
      <c r="N33" s="4" t="s">
        <v>39</v>
      </c>
      <c r="O33" s="4" t="s">
        <v>40</v>
      </c>
      <c r="P33" s="4" t="s">
        <v>41</v>
      </c>
      <c r="R33" s="18" t="s">
        <v>207</v>
      </c>
    </row>
    <row r="34" spans="1:18" ht="15.5" x14ac:dyDescent="0.35">
      <c r="A34" s="3">
        <f>DATE(2025,10,14)+TIME(17,21,2)</f>
        <v>45944.722939814812</v>
      </c>
      <c r="B34" s="4" t="s">
        <v>159</v>
      </c>
      <c r="C34" s="4" t="s">
        <v>99</v>
      </c>
      <c r="D34" s="4" t="s">
        <v>290</v>
      </c>
      <c r="E34" s="4" t="s">
        <v>167</v>
      </c>
      <c r="F34" s="4" t="s">
        <v>168</v>
      </c>
      <c r="G34" s="4" t="s">
        <v>33</v>
      </c>
      <c r="H34" s="4" t="s">
        <v>169</v>
      </c>
      <c r="I34" s="4" t="s">
        <v>170</v>
      </c>
      <c r="J34" s="4" t="s">
        <v>171</v>
      </c>
      <c r="K34" s="4" t="s">
        <v>23</v>
      </c>
      <c r="L34" s="4" t="s">
        <v>24</v>
      </c>
      <c r="M34" s="4" t="s">
        <v>25</v>
      </c>
      <c r="N34" s="4" t="s">
        <v>26</v>
      </c>
      <c r="O34" s="4" t="s">
        <v>27</v>
      </c>
      <c r="P34" s="4" t="s">
        <v>28</v>
      </c>
      <c r="R34" s="18" t="s">
        <v>211</v>
      </c>
    </row>
    <row r="35" spans="1:18" ht="15.5" x14ac:dyDescent="0.35">
      <c r="A35" s="3">
        <f>DATE(2025,10,28)+TIME(12,45,18)</f>
        <v>45958.531458333331</v>
      </c>
      <c r="B35" s="4" t="s">
        <v>207</v>
      </c>
      <c r="C35" s="4" t="s">
        <v>220</v>
      </c>
      <c r="D35" s="4" t="s">
        <v>290</v>
      </c>
      <c r="E35" s="4" t="s">
        <v>221</v>
      </c>
      <c r="F35" s="4" t="s">
        <v>204</v>
      </c>
      <c r="G35" s="4" t="s">
        <v>33</v>
      </c>
      <c r="H35" s="4" t="s">
        <v>222</v>
      </c>
      <c r="I35" s="4"/>
      <c r="J35" s="4"/>
      <c r="K35" s="4" t="s">
        <v>23</v>
      </c>
      <c r="L35" s="4" t="s">
        <v>24</v>
      </c>
      <c r="M35" s="4" t="s">
        <v>25</v>
      </c>
      <c r="N35" s="4" t="s">
        <v>26</v>
      </c>
      <c r="O35" s="4" t="s">
        <v>97</v>
      </c>
      <c r="P35" s="4" t="s">
        <v>49</v>
      </c>
      <c r="R35" s="19" t="s">
        <v>215</v>
      </c>
    </row>
    <row r="36" spans="1:18" ht="15.5" x14ac:dyDescent="0.35">
      <c r="A36" s="3">
        <f>DATE(2025,9,24)+TIME(14,33,14)</f>
        <v>45924.606412037036</v>
      </c>
      <c r="B36" s="4" t="s">
        <v>190</v>
      </c>
      <c r="C36" s="4" t="s">
        <v>208</v>
      </c>
      <c r="D36" s="4" t="s">
        <v>21</v>
      </c>
      <c r="E36" s="4" t="s">
        <v>209</v>
      </c>
      <c r="F36" s="4" t="s">
        <v>193</v>
      </c>
      <c r="G36" s="4" t="s">
        <v>77</v>
      </c>
      <c r="H36" s="4" t="s">
        <v>210</v>
      </c>
      <c r="I36" s="4" t="s">
        <v>103</v>
      </c>
      <c r="J36" s="4" t="s">
        <v>79</v>
      </c>
      <c r="K36" s="4" t="s">
        <v>23</v>
      </c>
      <c r="L36" s="4" t="s">
        <v>24</v>
      </c>
      <c r="M36" s="4" t="s">
        <v>25</v>
      </c>
      <c r="N36" s="4" t="s">
        <v>26</v>
      </c>
      <c r="O36" s="4" t="s">
        <v>27</v>
      </c>
      <c r="P36" s="4" t="s">
        <v>28</v>
      </c>
      <c r="R36" s="17" t="s">
        <v>219</v>
      </c>
    </row>
    <row r="37" spans="1:18" ht="15.5" x14ac:dyDescent="0.35">
      <c r="A37" s="3">
        <f>DATE(2025,10,15)+TIME(11,11,55)</f>
        <v>45945.466608796298</v>
      </c>
      <c r="B37" s="4" t="s">
        <v>15</v>
      </c>
      <c r="C37" s="4" t="s">
        <v>16</v>
      </c>
      <c r="D37" s="4" t="s">
        <v>21</v>
      </c>
      <c r="E37" s="4" t="s">
        <v>17</v>
      </c>
      <c r="F37" s="4" t="s">
        <v>18</v>
      </c>
      <c r="G37" s="4" t="s">
        <v>19</v>
      </c>
      <c r="H37" s="4" t="s">
        <v>20</v>
      </c>
      <c r="I37" s="4" t="s">
        <v>21</v>
      </c>
      <c r="J37" s="4" t="s">
        <v>22</v>
      </c>
      <c r="K37" s="4" t="s">
        <v>23</v>
      </c>
      <c r="L37" s="4" t="s">
        <v>24</v>
      </c>
      <c r="M37" s="4" t="s">
        <v>25</v>
      </c>
      <c r="N37" s="4" t="s">
        <v>26</v>
      </c>
      <c r="O37" s="4" t="s">
        <v>27</v>
      </c>
      <c r="P37" s="4" t="s">
        <v>28</v>
      </c>
      <c r="R37" s="19" t="s">
        <v>223</v>
      </c>
    </row>
    <row r="38" spans="1:18" ht="15.5" x14ac:dyDescent="0.35">
      <c r="A38" s="3">
        <f>DATE(2025,10,2)+TIME(17,55,57)</f>
        <v>45932.747187499997</v>
      </c>
      <c r="B38" s="4" t="s">
        <v>29</v>
      </c>
      <c r="C38" s="4" t="s">
        <v>42</v>
      </c>
      <c r="D38" s="4" t="s">
        <v>21</v>
      </c>
      <c r="E38" s="4" t="s">
        <v>43</v>
      </c>
      <c r="F38" s="4" t="s">
        <v>44</v>
      </c>
      <c r="G38" s="4" t="s">
        <v>19</v>
      </c>
      <c r="H38" s="4" t="s">
        <v>45</v>
      </c>
      <c r="I38" s="4" t="s">
        <v>46</v>
      </c>
      <c r="J38" s="4" t="s">
        <v>47</v>
      </c>
      <c r="K38" s="4" t="s">
        <v>37</v>
      </c>
      <c r="L38" s="4" t="s">
        <v>24</v>
      </c>
      <c r="M38" s="4" t="s">
        <v>25</v>
      </c>
      <c r="N38" s="4" t="s">
        <v>39</v>
      </c>
      <c r="O38" s="4" t="s">
        <v>48</v>
      </c>
      <c r="P38" s="4" t="s">
        <v>49</v>
      </c>
      <c r="R38" s="18" t="s">
        <v>227</v>
      </c>
    </row>
    <row r="39" spans="1:18" ht="15.5" x14ac:dyDescent="0.35">
      <c r="A39" s="3">
        <f>DATE(2025,10,8)+TIME(10,38,30)</f>
        <v>45938.443402777775</v>
      </c>
      <c r="B39" s="4" t="s">
        <v>128</v>
      </c>
      <c r="C39" s="4" t="s">
        <v>134</v>
      </c>
      <c r="D39" s="4" t="s">
        <v>21</v>
      </c>
      <c r="E39" s="4" t="s">
        <v>135</v>
      </c>
      <c r="F39" s="4" t="s">
        <v>136</v>
      </c>
      <c r="G39" s="4" t="s">
        <v>19</v>
      </c>
      <c r="H39" s="4" t="s">
        <v>137</v>
      </c>
      <c r="I39" s="4" t="s">
        <v>138</v>
      </c>
      <c r="J39" s="4" t="s">
        <v>79</v>
      </c>
      <c r="K39" s="4" t="s">
        <v>37</v>
      </c>
      <c r="L39" s="4" t="s">
        <v>24</v>
      </c>
      <c r="M39" s="4" t="s">
        <v>25</v>
      </c>
      <c r="N39" s="4" t="s">
        <v>39</v>
      </c>
      <c r="O39" s="4" t="s">
        <v>27</v>
      </c>
      <c r="P39" s="4" t="s">
        <v>28</v>
      </c>
      <c r="R39" s="19" t="s">
        <v>230</v>
      </c>
    </row>
    <row r="40" spans="1:18" ht="15.5" x14ac:dyDescent="0.35">
      <c r="A40" s="3">
        <f>DATE(2025,10,9)+TIME(21,24,11)</f>
        <v>45939.891793981478</v>
      </c>
      <c r="B40" s="4" t="s">
        <v>146</v>
      </c>
      <c r="C40" s="4" t="s">
        <v>155</v>
      </c>
      <c r="D40" s="4" t="s">
        <v>21</v>
      </c>
      <c r="E40" s="4" t="s">
        <v>156</v>
      </c>
      <c r="F40" s="4" t="s">
        <v>157</v>
      </c>
      <c r="G40" s="4" t="s">
        <v>19</v>
      </c>
      <c r="H40" s="4" t="s">
        <v>158</v>
      </c>
      <c r="I40" s="4" t="s">
        <v>21</v>
      </c>
      <c r="J40" s="4" t="s">
        <v>79</v>
      </c>
      <c r="K40" s="4" t="s">
        <v>23</v>
      </c>
      <c r="L40" s="4" t="s">
        <v>24</v>
      </c>
      <c r="M40" s="4" t="s">
        <v>80</v>
      </c>
      <c r="N40" s="4" t="s">
        <v>26</v>
      </c>
      <c r="O40" s="4" t="s">
        <v>27</v>
      </c>
      <c r="P40" s="4" t="s">
        <v>49</v>
      </c>
      <c r="R40" s="18" t="s">
        <v>233</v>
      </c>
    </row>
    <row r="41" spans="1:18" ht="15.5" x14ac:dyDescent="0.35">
      <c r="A41" s="3">
        <f>DATE(2025,10,5)+TIME(6,41,4)</f>
        <v>45935.27851851852</v>
      </c>
      <c r="B41" s="4" t="s">
        <v>180</v>
      </c>
      <c r="C41" s="4" t="s">
        <v>197</v>
      </c>
      <c r="D41" s="4" t="s">
        <v>21</v>
      </c>
      <c r="E41" s="4" t="s">
        <v>198</v>
      </c>
      <c r="F41" s="4" t="s">
        <v>136</v>
      </c>
      <c r="G41" s="4" t="s">
        <v>19</v>
      </c>
      <c r="H41" s="4" t="s">
        <v>137</v>
      </c>
      <c r="I41" s="4" t="s">
        <v>199</v>
      </c>
      <c r="J41" s="4" t="s">
        <v>200</v>
      </c>
      <c r="K41" s="4" t="s">
        <v>23</v>
      </c>
      <c r="L41" s="4" t="s">
        <v>24</v>
      </c>
      <c r="M41" s="4" t="s">
        <v>25</v>
      </c>
      <c r="N41" s="4" t="s">
        <v>26</v>
      </c>
      <c r="O41" s="4" t="s">
        <v>27</v>
      </c>
      <c r="P41" s="4" t="s">
        <v>28</v>
      </c>
      <c r="R41" s="18" t="s">
        <v>240</v>
      </c>
    </row>
    <row r="42" spans="1:18" ht="15.5" x14ac:dyDescent="0.35">
      <c r="A42" s="3">
        <f>DATE(2025,10,24)+TIME(11,20,53)</f>
        <v>45954.47283564815</v>
      </c>
      <c r="B42" s="4" t="s">
        <v>230</v>
      </c>
      <c r="C42" s="4" t="s">
        <v>244</v>
      </c>
      <c r="D42" s="4" t="s">
        <v>21</v>
      </c>
      <c r="E42" s="4" t="s">
        <v>245</v>
      </c>
      <c r="F42" s="4" t="s">
        <v>136</v>
      </c>
      <c r="G42" s="4" t="s">
        <v>19</v>
      </c>
      <c r="H42" s="4"/>
      <c r="I42" s="4"/>
      <c r="J42" s="4"/>
      <c r="K42" s="4"/>
      <c r="L42" s="4"/>
      <c r="M42" s="4"/>
      <c r="N42" s="4"/>
      <c r="O42" s="4"/>
      <c r="P42" s="4"/>
      <c r="R42" s="18" t="s">
        <v>243</v>
      </c>
    </row>
    <row r="43" spans="1:18" ht="15.5" x14ac:dyDescent="0.35">
      <c r="A43" s="3">
        <f>DATE(2025,10,8)+TIME(12,33,54)</f>
        <v>45938.523541666669</v>
      </c>
      <c r="B43" s="4" t="s">
        <v>246</v>
      </c>
      <c r="C43" s="4" t="s">
        <v>260</v>
      </c>
      <c r="D43" s="4" t="s">
        <v>21</v>
      </c>
      <c r="E43" s="4" t="s">
        <v>261</v>
      </c>
      <c r="F43" s="4" t="s">
        <v>249</v>
      </c>
      <c r="G43" s="4" t="s">
        <v>19</v>
      </c>
      <c r="H43" s="4" t="s">
        <v>262</v>
      </c>
      <c r="I43" s="4" t="s">
        <v>21</v>
      </c>
      <c r="J43" s="4" t="s">
        <v>200</v>
      </c>
      <c r="K43" s="4" t="s">
        <v>80</v>
      </c>
      <c r="L43" s="4" t="s">
        <v>263</v>
      </c>
      <c r="M43" s="4" t="s">
        <v>80</v>
      </c>
      <c r="N43" s="4" t="s">
        <v>80</v>
      </c>
      <c r="O43" s="4" t="s">
        <v>97</v>
      </c>
      <c r="P43" s="4" t="s">
        <v>41</v>
      </c>
      <c r="R43" s="18" t="s">
        <v>246</v>
      </c>
    </row>
    <row r="44" spans="1:18" ht="15.5" x14ac:dyDescent="0.35">
      <c r="A44" s="3">
        <f>DATE(2025,9,26)+TIME(10,57,15)</f>
        <v>45926.456423611111</v>
      </c>
      <c r="B44" s="4" t="s">
        <v>114</v>
      </c>
      <c r="C44" s="4" t="s">
        <v>115</v>
      </c>
      <c r="D44" s="4" t="s">
        <v>21</v>
      </c>
      <c r="E44" s="4" t="s">
        <v>116</v>
      </c>
      <c r="F44" s="4" t="s">
        <v>117</v>
      </c>
      <c r="G44" s="4" t="s">
        <v>118</v>
      </c>
      <c r="H44" s="4" t="s">
        <v>119</v>
      </c>
      <c r="I44" s="4" t="s">
        <v>21</v>
      </c>
      <c r="J44" s="4" t="s">
        <v>120</v>
      </c>
      <c r="K44" s="4" t="s">
        <v>23</v>
      </c>
      <c r="L44" s="4" t="s">
        <v>121</v>
      </c>
      <c r="M44" s="4" t="s">
        <v>25</v>
      </c>
      <c r="N44" s="4" t="s">
        <v>26</v>
      </c>
      <c r="O44" s="4" t="s">
        <v>48</v>
      </c>
      <c r="P44" s="4" t="s">
        <v>28</v>
      </c>
      <c r="R44" s="17" t="s">
        <v>252</v>
      </c>
    </row>
    <row r="45" spans="1:18" ht="15.5" x14ac:dyDescent="0.25">
      <c r="A45" s="3">
        <f>DATE(2025,10,8)+TIME(15,35,33)</f>
        <v>45938.649687500001</v>
      </c>
      <c r="B45" s="4" t="s">
        <v>92</v>
      </c>
      <c r="C45" s="4" t="s">
        <v>93</v>
      </c>
      <c r="D45" s="4" t="s">
        <v>21</v>
      </c>
      <c r="E45" s="4" t="s">
        <v>94</v>
      </c>
      <c r="F45" s="4" t="s">
        <v>76</v>
      </c>
      <c r="G45" s="4" t="s">
        <v>19</v>
      </c>
      <c r="H45" s="4" t="s">
        <v>95</v>
      </c>
      <c r="I45" s="4" t="s">
        <v>96</v>
      </c>
      <c r="J45" s="4" t="s">
        <v>47</v>
      </c>
      <c r="K45" s="4" t="s">
        <v>23</v>
      </c>
      <c r="L45" s="4" t="s">
        <v>24</v>
      </c>
      <c r="M45" s="4" t="s">
        <v>25</v>
      </c>
      <c r="N45" s="4" t="s">
        <v>26</v>
      </c>
      <c r="O45" s="4" t="s">
        <v>97</v>
      </c>
      <c r="P45" s="4" t="s">
        <v>28</v>
      </c>
    </row>
    <row r="46" spans="1:18" ht="15.5" x14ac:dyDescent="0.25">
      <c r="A46" s="3">
        <f>DATE(2025,10,23)+TIME(14,6,29)</f>
        <v>45953.587835648148</v>
      </c>
      <c r="B46" s="4" t="s">
        <v>107</v>
      </c>
      <c r="C46" s="4" t="s">
        <v>108</v>
      </c>
      <c r="D46" s="4" t="s">
        <v>153</v>
      </c>
      <c r="E46" s="4" t="s">
        <v>109</v>
      </c>
      <c r="F46" s="4" t="s">
        <v>110</v>
      </c>
      <c r="G46" s="4" t="s">
        <v>111</v>
      </c>
      <c r="H46" s="4"/>
      <c r="I46" s="4"/>
      <c r="J46" s="4"/>
      <c r="K46" s="4" t="s">
        <v>23</v>
      </c>
      <c r="L46" s="4" t="s">
        <v>112</v>
      </c>
      <c r="M46" s="4" t="s">
        <v>25</v>
      </c>
      <c r="N46" s="4" t="s">
        <v>26</v>
      </c>
      <c r="O46" s="4" t="s">
        <v>27</v>
      </c>
      <c r="P46" s="4" t="s">
        <v>28</v>
      </c>
    </row>
    <row r="47" spans="1:18" ht="15.5" x14ac:dyDescent="0.25">
      <c r="A47" s="3">
        <f>DATE(2025,9,4)+TIME(9,35,41)</f>
        <v>45904.399780092594</v>
      </c>
      <c r="B47" s="4" t="s">
        <v>150</v>
      </c>
      <c r="C47" s="4" t="s">
        <v>151</v>
      </c>
      <c r="D47" s="4" t="s">
        <v>153</v>
      </c>
      <c r="E47" s="4" t="s">
        <v>152</v>
      </c>
      <c r="F47" s="4" t="s">
        <v>110</v>
      </c>
      <c r="G47" s="4" t="s">
        <v>111</v>
      </c>
      <c r="H47" s="4" t="s">
        <v>153</v>
      </c>
      <c r="I47" s="4" t="s">
        <v>58</v>
      </c>
      <c r="J47" s="4" t="s">
        <v>79</v>
      </c>
      <c r="K47" s="4" t="s">
        <v>23</v>
      </c>
      <c r="L47" s="4" t="s">
        <v>24</v>
      </c>
      <c r="M47" s="4" t="s">
        <v>25</v>
      </c>
      <c r="N47" s="4" t="s">
        <v>26</v>
      </c>
      <c r="O47" s="4" t="s">
        <v>97</v>
      </c>
      <c r="P47" s="4" t="s">
        <v>49</v>
      </c>
    </row>
    <row r="48" spans="1:18" ht="15.5" x14ac:dyDescent="0.25">
      <c r="A48" s="3">
        <f>DATE(2025,9,4)+TIME(10,47,17)</f>
        <v>45904.449502314812</v>
      </c>
      <c r="B48" s="4" t="s">
        <v>173</v>
      </c>
      <c r="C48" s="4" t="s">
        <v>174</v>
      </c>
      <c r="D48" s="4" t="s">
        <v>153</v>
      </c>
      <c r="E48" s="4" t="s">
        <v>175</v>
      </c>
      <c r="F48" s="4" t="s">
        <v>110</v>
      </c>
      <c r="G48" s="4" t="s">
        <v>111</v>
      </c>
      <c r="H48" s="4"/>
      <c r="I48" s="4"/>
      <c r="J48" s="4"/>
      <c r="K48" s="4" t="s">
        <v>23</v>
      </c>
      <c r="L48" s="4" t="s">
        <v>24</v>
      </c>
      <c r="M48" s="4" t="s">
        <v>25</v>
      </c>
      <c r="N48" s="4" t="s">
        <v>26</v>
      </c>
      <c r="O48" s="4" t="s">
        <v>27</v>
      </c>
      <c r="P48" s="4" t="s">
        <v>28</v>
      </c>
    </row>
    <row r="49" spans="5:7" ht="15.5" x14ac:dyDescent="0.35">
      <c r="E49" s="4"/>
      <c r="G49" s="17"/>
    </row>
    <row r="52" spans="5:7" ht="15.5" x14ac:dyDescent="0.35">
      <c r="F52" s="17"/>
      <c r="G52" s="17"/>
    </row>
  </sheetData>
  <pageMargins left="0.75" right="0.75" top="1" bottom="1" header="0.5" footer="0.5"/>
  <pageSetup orientation="portrait"/>
  <headerFooter alignWithMargin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4DEE7-204E-4981-AA8F-EBD3153DF91A}">
  <dimension ref="A1:C51"/>
  <sheetViews>
    <sheetView workbookViewId="0">
      <selection activeCell="J48" sqref="J48"/>
    </sheetView>
  </sheetViews>
  <sheetFormatPr defaultRowHeight="12.5" x14ac:dyDescent="0.25"/>
  <cols>
    <col min="1" max="1" width="16.26953125" customWidth="1"/>
    <col min="2" max="2" width="22.453125" customWidth="1"/>
    <col min="3" max="3" width="11.81640625" bestFit="1" customWidth="1"/>
  </cols>
  <sheetData>
    <row r="1" spans="1:3" x14ac:dyDescent="0.25">
      <c r="A1" t="s">
        <v>266</v>
      </c>
      <c r="B1" t="s">
        <v>267</v>
      </c>
      <c r="C1" t="s">
        <v>268</v>
      </c>
    </row>
    <row r="2" spans="1:3" ht="15.5" x14ac:dyDescent="0.25">
      <c r="A2" s="4" t="s">
        <v>15</v>
      </c>
      <c r="B2" s="4" t="s">
        <v>16</v>
      </c>
      <c r="C2" s="21" t="s">
        <v>269</v>
      </c>
    </row>
    <row r="3" spans="1:3" ht="15.5" x14ac:dyDescent="0.25">
      <c r="A3" s="4" t="s">
        <v>62</v>
      </c>
      <c r="B3" s="4" t="s">
        <v>63</v>
      </c>
      <c r="C3" s="21" t="s">
        <v>269</v>
      </c>
    </row>
    <row r="4" spans="1:3" ht="15.5" x14ac:dyDescent="0.25">
      <c r="A4" s="4" t="s">
        <v>92</v>
      </c>
      <c r="B4" s="4" t="s">
        <v>93</v>
      </c>
      <c r="C4" s="21" t="s">
        <v>269</v>
      </c>
    </row>
    <row r="5" spans="1:3" ht="15.5" x14ac:dyDescent="0.25">
      <c r="A5" s="4" t="s">
        <v>113</v>
      </c>
      <c r="B5" s="4" t="s">
        <v>123</v>
      </c>
      <c r="C5" s="21" t="s">
        <v>269</v>
      </c>
    </row>
    <row r="6" spans="1:3" ht="15.5" x14ac:dyDescent="0.25">
      <c r="A6" s="4" t="s">
        <v>142</v>
      </c>
      <c r="B6" s="4" t="s">
        <v>147</v>
      </c>
      <c r="C6" s="21" t="s">
        <v>269</v>
      </c>
    </row>
    <row r="7" spans="1:3" ht="15.5" x14ac:dyDescent="0.25">
      <c r="A7" s="4" t="s">
        <v>159</v>
      </c>
      <c r="B7" s="4" t="s">
        <v>99</v>
      </c>
      <c r="C7" s="21" t="s">
        <v>269</v>
      </c>
    </row>
    <row r="8" spans="1:3" ht="15.5" x14ac:dyDescent="0.25">
      <c r="A8" s="4" t="s">
        <v>176</v>
      </c>
      <c r="B8" s="4" t="s">
        <v>191</v>
      </c>
      <c r="C8" s="21" t="s">
        <v>269</v>
      </c>
    </row>
    <row r="9" spans="1:3" ht="15.5" x14ac:dyDescent="0.25">
      <c r="A9" s="4" t="s">
        <v>201</v>
      </c>
      <c r="B9" s="4" t="s">
        <v>216</v>
      </c>
      <c r="C9" s="21" t="s">
        <v>269</v>
      </c>
    </row>
    <row r="10" spans="1:3" ht="15.5" x14ac:dyDescent="0.25">
      <c r="A10" s="4" t="s">
        <v>223</v>
      </c>
      <c r="B10" s="4" t="s">
        <v>234</v>
      </c>
      <c r="C10" s="21" t="s">
        <v>269</v>
      </c>
    </row>
    <row r="11" spans="1:3" ht="15.5" x14ac:dyDescent="0.25">
      <c r="A11" s="4" t="s">
        <v>243</v>
      </c>
      <c r="B11" s="4" t="s">
        <v>256</v>
      </c>
      <c r="C11" s="21" t="s">
        <v>269</v>
      </c>
    </row>
    <row r="12" spans="1:3" ht="15.5" x14ac:dyDescent="0.25">
      <c r="A12" s="4" t="s">
        <v>29</v>
      </c>
      <c r="B12" s="4" t="s">
        <v>30</v>
      </c>
      <c r="C12" s="22" t="s">
        <v>270</v>
      </c>
    </row>
    <row r="13" spans="1:3" ht="15.5" x14ac:dyDescent="0.25">
      <c r="A13" s="4" t="s">
        <v>66</v>
      </c>
      <c r="B13" s="4" t="s">
        <v>67</v>
      </c>
      <c r="C13" s="22" t="s">
        <v>270</v>
      </c>
    </row>
    <row r="14" spans="1:3" ht="15.5" x14ac:dyDescent="0.25">
      <c r="A14" s="4" t="s">
        <v>98</v>
      </c>
      <c r="B14" s="4" t="s">
        <v>99</v>
      </c>
      <c r="C14" s="22" t="s">
        <v>270</v>
      </c>
    </row>
    <row r="15" spans="1:3" ht="15.5" x14ac:dyDescent="0.25">
      <c r="A15" s="4" t="s">
        <v>122</v>
      </c>
      <c r="B15" s="4" t="s">
        <v>129</v>
      </c>
      <c r="C15" s="22" t="s">
        <v>270</v>
      </c>
    </row>
    <row r="16" spans="1:3" ht="15.5" x14ac:dyDescent="0.25">
      <c r="A16" s="4" t="s">
        <v>150</v>
      </c>
      <c r="B16" s="4" t="s">
        <v>151</v>
      </c>
      <c r="C16" s="22" t="s">
        <v>270</v>
      </c>
    </row>
    <row r="17" spans="1:3" ht="15.5" x14ac:dyDescent="0.25">
      <c r="A17" s="4" t="s">
        <v>173</v>
      </c>
      <c r="B17" s="4" t="s">
        <v>174</v>
      </c>
      <c r="C17" s="22" t="s">
        <v>270</v>
      </c>
    </row>
    <row r="18" spans="1:3" ht="15.5" x14ac:dyDescent="0.25">
      <c r="A18" s="4" t="s">
        <v>180</v>
      </c>
      <c r="B18" s="4" t="s">
        <v>197</v>
      </c>
      <c r="C18" s="22" t="s">
        <v>270</v>
      </c>
    </row>
    <row r="19" spans="1:3" ht="15.5" x14ac:dyDescent="0.25">
      <c r="A19" s="4" t="s">
        <v>207</v>
      </c>
      <c r="B19" s="4" t="s">
        <v>220</v>
      </c>
      <c r="C19" s="22" t="s">
        <v>270</v>
      </c>
    </row>
    <row r="20" spans="1:3" ht="15.5" x14ac:dyDescent="0.25">
      <c r="A20" s="4" t="s">
        <v>227</v>
      </c>
      <c r="B20" s="4" t="s">
        <v>241</v>
      </c>
      <c r="C20" s="22" t="s">
        <v>270</v>
      </c>
    </row>
    <row r="21" spans="1:3" ht="15.5" x14ac:dyDescent="0.25">
      <c r="A21" s="4" t="s">
        <v>246</v>
      </c>
      <c r="B21" s="4" t="s">
        <v>260</v>
      </c>
      <c r="C21" s="22" t="s">
        <v>270</v>
      </c>
    </row>
    <row r="22" spans="1:3" ht="15.5" x14ac:dyDescent="0.25">
      <c r="A22" s="4" t="s">
        <v>29</v>
      </c>
      <c r="B22" s="4" t="s">
        <v>42</v>
      </c>
      <c r="C22" s="23" t="s">
        <v>271</v>
      </c>
    </row>
    <row r="23" spans="1:3" ht="15.5" x14ac:dyDescent="0.25">
      <c r="A23" s="4" t="s">
        <v>73</v>
      </c>
      <c r="B23" s="4" t="s">
        <v>74</v>
      </c>
      <c r="C23" s="23" t="s">
        <v>271</v>
      </c>
    </row>
    <row r="24" spans="1:3" ht="15.5" x14ac:dyDescent="0.25">
      <c r="A24" s="4" t="s">
        <v>104</v>
      </c>
      <c r="B24" s="4" t="s">
        <v>105</v>
      </c>
      <c r="C24" s="23" t="s">
        <v>271</v>
      </c>
    </row>
    <row r="25" spans="1:3" ht="15.5" x14ac:dyDescent="0.25">
      <c r="A25" s="4" t="s">
        <v>128</v>
      </c>
      <c r="B25" s="4" t="s">
        <v>134</v>
      </c>
      <c r="C25" s="23" t="s">
        <v>271</v>
      </c>
    </row>
    <row r="26" spans="1:3" ht="15.5" x14ac:dyDescent="0.25">
      <c r="A26" s="4" t="s">
        <v>146</v>
      </c>
      <c r="B26" s="4" t="s">
        <v>155</v>
      </c>
      <c r="C26" s="23" t="s">
        <v>271</v>
      </c>
    </row>
    <row r="27" spans="1:3" ht="15.5" x14ac:dyDescent="0.25">
      <c r="A27" s="4" t="s">
        <v>162</v>
      </c>
      <c r="B27" s="4" t="s">
        <v>177</v>
      </c>
      <c r="C27" s="23" t="s">
        <v>271</v>
      </c>
    </row>
    <row r="28" spans="1:3" ht="15.5" x14ac:dyDescent="0.25">
      <c r="A28" s="4" t="s">
        <v>183</v>
      </c>
      <c r="B28" s="4" t="s">
        <v>202</v>
      </c>
      <c r="C28" s="23" t="s">
        <v>271</v>
      </c>
    </row>
    <row r="29" spans="1:3" ht="15.5" x14ac:dyDescent="0.25">
      <c r="A29" s="4" t="s">
        <v>211</v>
      </c>
      <c r="B29" s="4" t="s">
        <v>224</v>
      </c>
      <c r="C29" s="23" t="s">
        <v>271</v>
      </c>
    </row>
    <row r="30" spans="1:3" ht="15.5" x14ac:dyDescent="0.25">
      <c r="A30" s="4" t="s">
        <v>230</v>
      </c>
      <c r="B30" s="4" t="s">
        <v>244</v>
      </c>
      <c r="C30" s="23" t="s">
        <v>271</v>
      </c>
    </row>
    <row r="31" spans="1:3" ht="15.5" x14ac:dyDescent="0.25">
      <c r="A31" s="4" t="s">
        <v>252</v>
      </c>
      <c r="B31" s="4" t="s">
        <v>264</v>
      </c>
      <c r="C31" s="23" t="s">
        <v>271</v>
      </c>
    </row>
    <row r="32" spans="1:3" ht="15.5" x14ac:dyDescent="0.25">
      <c r="A32" s="4" t="s">
        <v>50</v>
      </c>
      <c r="B32" s="4" t="s">
        <v>51</v>
      </c>
      <c r="C32" s="24" t="s">
        <v>272</v>
      </c>
    </row>
    <row r="33" spans="1:3" ht="15.5" x14ac:dyDescent="0.25">
      <c r="A33" s="4" t="s">
        <v>81</v>
      </c>
      <c r="B33" s="4" t="s">
        <v>82</v>
      </c>
      <c r="C33" s="24" t="s">
        <v>272</v>
      </c>
    </row>
    <row r="34" spans="1:3" ht="15.5" x14ac:dyDescent="0.25">
      <c r="A34" s="4" t="s">
        <v>107</v>
      </c>
      <c r="B34" s="4" t="s">
        <v>108</v>
      </c>
      <c r="C34" s="24" t="s">
        <v>272</v>
      </c>
    </row>
    <row r="35" spans="1:3" ht="15.5" x14ac:dyDescent="0.25">
      <c r="A35" s="4" t="s">
        <v>133</v>
      </c>
      <c r="B35" s="4" t="s">
        <v>140</v>
      </c>
      <c r="C35" s="24" t="s">
        <v>272</v>
      </c>
    </row>
    <row r="36" spans="1:3" ht="15.5" x14ac:dyDescent="0.25">
      <c r="A36" s="4" t="s">
        <v>149</v>
      </c>
      <c r="B36" s="4" t="s">
        <v>160</v>
      </c>
      <c r="C36" s="24" t="s">
        <v>272</v>
      </c>
    </row>
    <row r="37" spans="1:3" ht="15.5" x14ac:dyDescent="0.25">
      <c r="A37" s="4" t="s">
        <v>166</v>
      </c>
      <c r="B37" s="4" t="s">
        <v>181</v>
      </c>
      <c r="C37" s="24" t="s">
        <v>272</v>
      </c>
    </row>
    <row r="38" spans="1:3" ht="15.5" x14ac:dyDescent="0.25">
      <c r="A38" s="4" t="s">
        <v>190</v>
      </c>
      <c r="B38" s="4" t="s">
        <v>208</v>
      </c>
      <c r="C38" s="24" t="s">
        <v>272</v>
      </c>
    </row>
    <row r="39" spans="1:3" ht="15.5" x14ac:dyDescent="0.25">
      <c r="A39" s="4" t="s">
        <v>215</v>
      </c>
      <c r="B39" s="4" t="s">
        <v>228</v>
      </c>
      <c r="C39" s="24" t="s">
        <v>272</v>
      </c>
    </row>
    <row r="40" spans="1:3" ht="15.5" x14ac:dyDescent="0.25">
      <c r="A40" s="4" t="s">
        <v>233</v>
      </c>
      <c r="B40" s="4" t="s">
        <v>247</v>
      </c>
      <c r="C40" s="24" t="s">
        <v>272</v>
      </c>
    </row>
    <row r="41" spans="1:3" ht="15.5" x14ac:dyDescent="0.25">
      <c r="A41" s="4" t="s">
        <v>53</v>
      </c>
      <c r="B41" s="4" t="s">
        <v>54</v>
      </c>
      <c r="C41" s="25" t="s">
        <v>273</v>
      </c>
    </row>
    <row r="42" spans="1:3" ht="15.5" x14ac:dyDescent="0.25">
      <c r="A42" s="4" t="s">
        <v>88</v>
      </c>
      <c r="B42" s="4" t="s">
        <v>89</v>
      </c>
      <c r="C42" s="25" t="s">
        <v>273</v>
      </c>
    </row>
    <row r="43" spans="1:3" ht="15.5" x14ac:dyDescent="0.25">
      <c r="A43" s="4" t="s">
        <v>114</v>
      </c>
      <c r="B43" s="4" t="s">
        <v>115</v>
      </c>
      <c r="C43" s="25" t="s">
        <v>273</v>
      </c>
    </row>
    <row r="44" spans="1:3" ht="15.5" x14ac:dyDescent="0.25">
      <c r="A44" s="4" t="s">
        <v>139</v>
      </c>
      <c r="B44" s="4" t="s">
        <v>143</v>
      </c>
      <c r="C44" s="25" t="s">
        <v>273</v>
      </c>
    </row>
    <row r="45" spans="1:3" ht="15.5" x14ac:dyDescent="0.35">
      <c r="A45" s="17" t="s">
        <v>154</v>
      </c>
      <c r="B45" s="4" t="s">
        <v>163</v>
      </c>
      <c r="C45" s="25" t="s">
        <v>273</v>
      </c>
    </row>
    <row r="46" spans="1:3" ht="15.5" x14ac:dyDescent="0.25">
      <c r="A46" s="4" t="s">
        <v>172</v>
      </c>
      <c r="B46" s="4" t="s">
        <v>74</v>
      </c>
      <c r="C46" s="25" t="s">
        <v>273</v>
      </c>
    </row>
    <row r="47" spans="1:3" ht="15.5" x14ac:dyDescent="0.25">
      <c r="A47" s="4" t="s">
        <v>196</v>
      </c>
      <c r="B47" s="4" t="s">
        <v>212</v>
      </c>
      <c r="C47" s="25" t="s">
        <v>273</v>
      </c>
    </row>
    <row r="48" spans="1:3" ht="15.5" x14ac:dyDescent="0.25">
      <c r="A48" s="4" t="s">
        <v>219</v>
      </c>
      <c r="B48" s="4" t="s">
        <v>231</v>
      </c>
      <c r="C48" s="25" t="s">
        <v>273</v>
      </c>
    </row>
    <row r="49" spans="1:3" ht="15.5" x14ac:dyDescent="0.25">
      <c r="A49" s="4" t="s">
        <v>240</v>
      </c>
      <c r="B49" s="4" t="s">
        <v>253</v>
      </c>
      <c r="C49" s="25" t="s">
        <v>273</v>
      </c>
    </row>
    <row r="50" spans="1:3" x14ac:dyDescent="0.25">
      <c r="C50" s="24"/>
    </row>
    <row r="51" spans="1:3" x14ac:dyDescent="0.25">
      <c r="C51" s="25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432A-E7DE-4D48-BEA6-C08D76E3C1D5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64D2E-648C-4CCC-9506-BBC2CD3DE75E}">
  <dimension ref="A1:D47"/>
  <sheetViews>
    <sheetView topLeftCell="A15" workbookViewId="0">
      <selection activeCell="I10" sqref="I10"/>
    </sheetView>
  </sheetViews>
  <sheetFormatPr defaultRowHeight="12.5" x14ac:dyDescent="0.25"/>
  <cols>
    <col min="1" max="1" width="31.81640625" customWidth="1"/>
    <col min="2" max="2" width="18" customWidth="1"/>
    <col min="3" max="3" width="20.81640625" customWidth="1"/>
    <col min="4" max="4" width="20.7265625" customWidth="1"/>
  </cols>
  <sheetData>
    <row r="1" spans="1:4" x14ac:dyDescent="0.25">
      <c r="A1" t="s">
        <v>274</v>
      </c>
      <c r="B1" t="s">
        <v>275</v>
      </c>
      <c r="C1" t="s">
        <v>276</v>
      </c>
      <c r="D1" t="s">
        <v>277</v>
      </c>
    </row>
    <row r="2" spans="1:4" x14ac:dyDescent="0.25">
      <c r="A2" s="20" t="s">
        <v>278</v>
      </c>
      <c r="B2" t="s">
        <v>33</v>
      </c>
      <c r="C2" t="s">
        <v>150</v>
      </c>
      <c r="D2" t="s">
        <v>151</v>
      </c>
    </row>
    <row r="3" spans="1:4" x14ac:dyDescent="0.25">
      <c r="A3" s="20" t="s">
        <v>279</v>
      </c>
      <c r="B3" t="s">
        <v>33</v>
      </c>
      <c r="C3" t="s">
        <v>280</v>
      </c>
      <c r="D3" t="s">
        <v>108</v>
      </c>
    </row>
    <row r="4" spans="1:4" ht="15.5" x14ac:dyDescent="0.35">
      <c r="A4" s="18" t="s">
        <v>31</v>
      </c>
      <c r="B4" s="18" t="s">
        <v>33</v>
      </c>
      <c r="C4" s="18" t="s">
        <v>29</v>
      </c>
      <c r="D4" s="18" t="s">
        <v>30</v>
      </c>
    </row>
    <row r="5" spans="1:4" ht="15.5" x14ac:dyDescent="0.35">
      <c r="A5" s="17" t="s">
        <v>68</v>
      </c>
      <c r="B5" s="18" t="s">
        <v>33</v>
      </c>
      <c r="C5" s="17" t="s">
        <v>66</v>
      </c>
      <c r="D5" s="17" t="s">
        <v>67</v>
      </c>
    </row>
    <row r="6" spans="1:4" ht="15.5" x14ac:dyDescent="0.35">
      <c r="A6" s="18" t="s">
        <v>130</v>
      </c>
      <c r="B6" s="18" t="s">
        <v>33</v>
      </c>
      <c r="C6" s="18" t="s">
        <v>122</v>
      </c>
      <c r="D6" s="18" t="s">
        <v>129</v>
      </c>
    </row>
    <row r="7" spans="1:4" ht="15.5" x14ac:dyDescent="0.35">
      <c r="A7" s="17" t="s">
        <v>144</v>
      </c>
      <c r="B7" s="18" t="s">
        <v>33</v>
      </c>
      <c r="C7" s="17" t="s">
        <v>139</v>
      </c>
      <c r="D7" s="17" t="s">
        <v>143</v>
      </c>
    </row>
    <row r="8" spans="1:4" ht="15.5" x14ac:dyDescent="0.35">
      <c r="A8" s="17" t="s">
        <v>167</v>
      </c>
      <c r="B8" s="18" t="s">
        <v>33</v>
      </c>
      <c r="C8" s="17" t="s">
        <v>159</v>
      </c>
      <c r="D8" s="17" t="s">
        <v>99</v>
      </c>
    </row>
    <row r="9" spans="1:4" ht="15.5" x14ac:dyDescent="0.35">
      <c r="A9" s="18" t="s">
        <v>203</v>
      </c>
      <c r="B9" s="18" t="s">
        <v>33</v>
      </c>
      <c r="C9" s="18" t="s">
        <v>183</v>
      </c>
      <c r="D9" s="18" t="s">
        <v>202</v>
      </c>
    </row>
    <row r="10" spans="1:4" ht="15.5" x14ac:dyDescent="0.35">
      <c r="A10" s="18" t="s">
        <v>221</v>
      </c>
      <c r="B10" s="18" t="s">
        <v>33</v>
      </c>
      <c r="C10" s="18" t="s">
        <v>207</v>
      </c>
      <c r="D10" s="18" t="s">
        <v>220</v>
      </c>
    </row>
    <row r="11" spans="1:4" ht="31" x14ac:dyDescent="0.35">
      <c r="A11" s="18" t="s">
        <v>75</v>
      </c>
      <c r="B11" s="18" t="s">
        <v>77</v>
      </c>
      <c r="C11" s="18" t="s">
        <v>73</v>
      </c>
      <c r="D11" s="18" t="s">
        <v>74</v>
      </c>
    </row>
    <row r="12" spans="1:4" ht="31" x14ac:dyDescent="0.35">
      <c r="A12" s="18" t="s">
        <v>83</v>
      </c>
      <c r="B12" s="18" t="s">
        <v>77</v>
      </c>
      <c r="C12" s="18" t="s">
        <v>81</v>
      </c>
      <c r="D12" s="18" t="s">
        <v>82</v>
      </c>
    </row>
    <row r="13" spans="1:4" ht="31" x14ac:dyDescent="0.35">
      <c r="A13" s="17" t="s">
        <v>124</v>
      </c>
      <c r="B13" s="17" t="s">
        <v>77</v>
      </c>
      <c r="C13" s="17" t="s">
        <v>113</v>
      </c>
      <c r="D13" s="17" t="s">
        <v>123</v>
      </c>
    </row>
    <row r="14" spans="1:4" ht="31" x14ac:dyDescent="0.35">
      <c r="A14" s="18" t="s">
        <v>141</v>
      </c>
      <c r="B14" s="18" t="s">
        <v>77</v>
      </c>
      <c r="C14" s="18" t="s">
        <v>133</v>
      </c>
      <c r="D14" s="18" t="s">
        <v>140</v>
      </c>
    </row>
    <row r="15" spans="1:4" ht="31" x14ac:dyDescent="0.35">
      <c r="A15" s="17" t="s">
        <v>148</v>
      </c>
      <c r="B15" s="17" t="s">
        <v>77</v>
      </c>
      <c r="C15" s="17" t="s">
        <v>142</v>
      </c>
      <c r="D15" s="17" t="s">
        <v>147</v>
      </c>
    </row>
    <row r="16" spans="1:4" ht="31" x14ac:dyDescent="0.35">
      <c r="A16" s="18" t="s">
        <v>161</v>
      </c>
      <c r="B16" s="18" t="s">
        <v>77</v>
      </c>
      <c r="C16" s="18" t="s">
        <v>149</v>
      </c>
      <c r="D16" s="18" t="s">
        <v>160</v>
      </c>
    </row>
    <row r="17" spans="1:4" ht="31" x14ac:dyDescent="0.35">
      <c r="A17" s="17" t="s">
        <v>164</v>
      </c>
      <c r="B17" s="17" t="s">
        <v>77</v>
      </c>
      <c r="C17" s="17" t="s">
        <v>154</v>
      </c>
      <c r="D17" s="17" t="s">
        <v>163</v>
      </c>
    </row>
    <row r="18" spans="1:4" ht="31" x14ac:dyDescent="0.35">
      <c r="A18" s="18" t="s">
        <v>178</v>
      </c>
      <c r="B18" s="18" t="s">
        <v>77</v>
      </c>
      <c r="C18" s="18" t="s">
        <v>162</v>
      </c>
      <c r="D18" s="18" t="s">
        <v>177</v>
      </c>
    </row>
    <row r="19" spans="1:4" ht="31" x14ac:dyDescent="0.35">
      <c r="A19" s="17" t="s">
        <v>182</v>
      </c>
      <c r="B19" s="17" t="s">
        <v>77</v>
      </c>
      <c r="C19" s="17" t="s">
        <v>166</v>
      </c>
      <c r="D19" s="17" t="s">
        <v>181</v>
      </c>
    </row>
    <row r="20" spans="1:4" ht="31" x14ac:dyDescent="0.35">
      <c r="A20" s="17" t="s">
        <v>192</v>
      </c>
      <c r="B20" s="17" t="s">
        <v>77</v>
      </c>
      <c r="C20" s="17" t="s">
        <v>176</v>
      </c>
      <c r="D20" s="17" t="s">
        <v>191</v>
      </c>
    </row>
    <row r="21" spans="1:4" ht="31" x14ac:dyDescent="0.35">
      <c r="A21" s="18" t="s">
        <v>209</v>
      </c>
      <c r="B21" s="18" t="s">
        <v>77</v>
      </c>
      <c r="C21" s="18" t="s">
        <v>190</v>
      </c>
      <c r="D21" s="18" t="s">
        <v>208</v>
      </c>
    </row>
    <row r="22" spans="1:4" ht="31" x14ac:dyDescent="0.35">
      <c r="A22" s="17" t="s">
        <v>232</v>
      </c>
      <c r="B22" s="17" t="s">
        <v>77</v>
      </c>
      <c r="C22" s="17" t="s">
        <v>219</v>
      </c>
      <c r="D22" s="17" t="s">
        <v>231</v>
      </c>
    </row>
    <row r="23" spans="1:4" ht="31" x14ac:dyDescent="0.35">
      <c r="A23" s="17" t="s">
        <v>265</v>
      </c>
      <c r="B23" s="17" t="s">
        <v>77</v>
      </c>
      <c r="C23" s="17" t="s">
        <v>252</v>
      </c>
      <c r="D23" s="17" t="s">
        <v>264</v>
      </c>
    </row>
    <row r="24" spans="1:4" ht="15.5" x14ac:dyDescent="0.35">
      <c r="A24" s="18" t="s">
        <v>17</v>
      </c>
      <c r="B24" s="18" t="s">
        <v>19</v>
      </c>
      <c r="C24" s="18" t="s">
        <v>15</v>
      </c>
      <c r="D24" s="18" t="s">
        <v>16</v>
      </c>
    </row>
    <row r="25" spans="1:4" ht="15.5" x14ac:dyDescent="0.35">
      <c r="A25" s="17" t="s">
        <v>43</v>
      </c>
      <c r="B25" s="17" t="s">
        <v>19</v>
      </c>
      <c r="C25" s="17" t="s">
        <v>29</v>
      </c>
      <c r="D25" s="17" t="s">
        <v>42</v>
      </c>
    </row>
    <row r="26" spans="1:4" ht="15.5" x14ac:dyDescent="0.35">
      <c r="A26" s="18" t="s">
        <v>52</v>
      </c>
      <c r="B26" s="18" t="s">
        <v>19</v>
      </c>
      <c r="C26" s="18" t="s">
        <v>50</v>
      </c>
      <c r="D26" s="18" t="s">
        <v>51</v>
      </c>
    </row>
    <row r="27" spans="1:4" ht="15.5" x14ac:dyDescent="0.35">
      <c r="A27" s="17" t="s">
        <v>94</v>
      </c>
      <c r="B27" s="17" t="s">
        <v>19</v>
      </c>
      <c r="C27" s="17" t="s">
        <v>92</v>
      </c>
      <c r="D27" s="17" t="s">
        <v>93</v>
      </c>
    </row>
    <row r="28" spans="1:4" ht="15.5" x14ac:dyDescent="0.35">
      <c r="A28" s="17" t="s">
        <v>100</v>
      </c>
      <c r="B28" s="17" t="s">
        <v>19</v>
      </c>
      <c r="C28" s="17" t="s">
        <v>98</v>
      </c>
      <c r="D28" s="17" t="s">
        <v>99</v>
      </c>
    </row>
    <row r="29" spans="1:4" ht="15.5" x14ac:dyDescent="0.35">
      <c r="A29" s="18" t="s">
        <v>135</v>
      </c>
      <c r="B29" s="18" t="s">
        <v>19</v>
      </c>
      <c r="C29" s="18" t="s">
        <v>128</v>
      </c>
      <c r="D29" s="18" t="s">
        <v>134</v>
      </c>
    </row>
    <row r="30" spans="1:4" ht="15.5" x14ac:dyDescent="0.35">
      <c r="A30" s="17" t="s">
        <v>156</v>
      </c>
      <c r="B30" s="17" t="s">
        <v>19</v>
      </c>
      <c r="C30" s="17" t="s">
        <v>146</v>
      </c>
      <c r="D30" s="17" t="s">
        <v>155</v>
      </c>
    </row>
    <row r="31" spans="1:4" ht="15.5" x14ac:dyDescent="0.35">
      <c r="A31" s="17" t="s">
        <v>184</v>
      </c>
      <c r="B31" s="17" t="s">
        <v>19</v>
      </c>
      <c r="C31" s="17" t="s">
        <v>172</v>
      </c>
      <c r="D31" s="17" t="s">
        <v>74</v>
      </c>
    </row>
    <row r="32" spans="1:4" ht="15.5" x14ac:dyDescent="0.35">
      <c r="A32" s="17" t="s">
        <v>198</v>
      </c>
      <c r="B32" s="17" t="s">
        <v>19</v>
      </c>
      <c r="C32" s="17" t="s">
        <v>180</v>
      </c>
      <c r="D32" s="17" t="s">
        <v>197</v>
      </c>
    </row>
    <row r="33" spans="1:4" ht="15.5" x14ac:dyDescent="0.35">
      <c r="A33" s="18" t="s">
        <v>213</v>
      </c>
      <c r="B33" s="18" t="s">
        <v>19</v>
      </c>
      <c r="C33" s="18" t="s">
        <v>196</v>
      </c>
      <c r="D33" s="18" t="s">
        <v>212</v>
      </c>
    </row>
    <row r="34" spans="1:4" ht="15.5" x14ac:dyDescent="0.35">
      <c r="A34" s="17" t="s">
        <v>217</v>
      </c>
      <c r="B34" s="17" t="s">
        <v>19</v>
      </c>
      <c r="C34" s="17" t="s">
        <v>201</v>
      </c>
      <c r="D34" s="17" t="s">
        <v>216</v>
      </c>
    </row>
    <row r="35" spans="1:4" ht="15.5" x14ac:dyDescent="0.35">
      <c r="A35" s="18" t="s">
        <v>225</v>
      </c>
      <c r="B35" s="18" t="s">
        <v>19</v>
      </c>
      <c r="C35" s="18" t="s">
        <v>211</v>
      </c>
      <c r="D35" s="18" t="s">
        <v>224</v>
      </c>
    </row>
    <row r="36" spans="1:4" ht="15.5" x14ac:dyDescent="0.35">
      <c r="A36" s="17" t="s">
        <v>235</v>
      </c>
      <c r="B36" s="17" t="s">
        <v>19</v>
      </c>
      <c r="C36" s="17" t="s">
        <v>223</v>
      </c>
      <c r="D36" s="17" t="s">
        <v>234</v>
      </c>
    </row>
    <row r="37" spans="1:4" ht="15.5" x14ac:dyDescent="0.35">
      <c r="A37" s="17" t="s">
        <v>245</v>
      </c>
      <c r="B37" s="17" t="s">
        <v>19</v>
      </c>
      <c r="C37" s="17" t="s">
        <v>230</v>
      </c>
      <c r="D37" s="17" t="s">
        <v>244</v>
      </c>
    </row>
    <row r="38" spans="1:4" ht="15.5" x14ac:dyDescent="0.35">
      <c r="A38" s="18" t="s">
        <v>248</v>
      </c>
      <c r="B38" s="18" t="s">
        <v>19</v>
      </c>
      <c r="C38" s="18" t="s">
        <v>233</v>
      </c>
      <c r="D38" s="18" t="s">
        <v>247</v>
      </c>
    </row>
    <row r="39" spans="1:4" ht="15.5" x14ac:dyDescent="0.35">
      <c r="A39" s="18" t="s">
        <v>257</v>
      </c>
      <c r="B39" s="18" t="s">
        <v>19</v>
      </c>
      <c r="C39" s="18" t="s">
        <v>243</v>
      </c>
      <c r="D39" s="18" t="s">
        <v>256</v>
      </c>
    </row>
    <row r="40" spans="1:4" ht="15.5" x14ac:dyDescent="0.35">
      <c r="A40" s="18" t="s">
        <v>261</v>
      </c>
      <c r="B40" s="18" t="s">
        <v>19</v>
      </c>
      <c r="C40" s="18" t="s">
        <v>246</v>
      </c>
      <c r="D40" s="18" t="s">
        <v>260</v>
      </c>
    </row>
    <row r="41" spans="1:4" ht="15.5" x14ac:dyDescent="0.35">
      <c r="A41" s="17" t="s">
        <v>55</v>
      </c>
      <c r="B41" s="17" t="s">
        <v>56</v>
      </c>
      <c r="C41" s="17" t="s">
        <v>53</v>
      </c>
      <c r="D41" s="17" t="s">
        <v>54</v>
      </c>
    </row>
    <row r="42" spans="1:4" ht="15.5" x14ac:dyDescent="0.35">
      <c r="A42" s="17" t="s">
        <v>64</v>
      </c>
      <c r="B42" s="17" t="s">
        <v>56</v>
      </c>
      <c r="C42" s="17" t="s">
        <v>62</v>
      </c>
      <c r="D42" s="17" t="s">
        <v>63</v>
      </c>
    </row>
    <row r="43" spans="1:4" ht="15.5" x14ac:dyDescent="0.35">
      <c r="A43" s="18" t="s">
        <v>90</v>
      </c>
      <c r="B43" s="18" t="s">
        <v>56</v>
      </c>
      <c r="C43" s="18" t="s">
        <v>88</v>
      </c>
      <c r="D43" s="18" t="s">
        <v>89</v>
      </c>
    </row>
    <row r="44" spans="1:4" ht="15.5" x14ac:dyDescent="0.35">
      <c r="A44" s="18" t="s">
        <v>106</v>
      </c>
      <c r="B44" s="18" t="s">
        <v>56</v>
      </c>
      <c r="C44" s="18" t="s">
        <v>104</v>
      </c>
      <c r="D44" s="18" t="s">
        <v>105</v>
      </c>
    </row>
    <row r="45" spans="1:4" ht="15.5" x14ac:dyDescent="0.35">
      <c r="A45" s="17" t="s">
        <v>229</v>
      </c>
      <c r="B45" s="17" t="s">
        <v>56</v>
      </c>
      <c r="C45" s="17" t="s">
        <v>215</v>
      </c>
      <c r="D45" s="17" t="s">
        <v>228</v>
      </c>
    </row>
    <row r="46" spans="1:4" ht="15.5" x14ac:dyDescent="0.35">
      <c r="A46" s="18" t="s">
        <v>242</v>
      </c>
      <c r="B46" s="18" t="s">
        <v>56</v>
      </c>
      <c r="C46" s="18" t="s">
        <v>227</v>
      </c>
      <c r="D46" s="18" t="s">
        <v>241</v>
      </c>
    </row>
    <row r="47" spans="1:4" ht="15.5" x14ac:dyDescent="0.35">
      <c r="A47" s="18" t="s">
        <v>254</v>
      </c>
      <c r="B47" s="18" t="s">
        <v>56</v>
      </c>
      <c r="C47" s="18" t="s">
        <v>240</v>
      </c>
      <c r="D47" s="18" t="s">
        <v>253</v>
      </c>
    </row>
  </sheetData>
  <hyperlinks>
    <hyperlink ref="A2" r:id="rId1" xr:uid="{B7EDF41C-2208-42FE-92F2-EB2CACA0CD61}"/>
    <hyperlink ref="A3" r:id="rId2" xr:uid="{EAA004BE-58EE-4E37-976B-D0D830F4C60E}"/>
  </hyperlinks>
  <pageMargins left="0.7" right="0.7" top="0.75" bottom="0.75" header="0.3" footer="0.3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AB475-8D51-4C52-98E3-DE4E8C8CB6CE}">
  <dimension ref="A1:C42"/>
  <sheetViews>
    <sheetView topLeftCell="A34" workbookViewId="0">
      <selection activeCell="C29" sqref="C29"/>
    </sheetView>
  </sheetViews>
  <sheetFormatPr defaultRowHeight="12.5" x14ac:dyDescent="0.25"/>
  <cols>
    <col min="1" max="1" width="15.81640625" customWidth="1"/>
    <col min="2" max="2" width="17.54296875" customWidth="1"/>
    <col min="3" max="3" width="42.26953125" customWidth="1"/>
  </cols>
  <sheetData>
    <row r="1" spans="1:3" x14ac:dyDescent="0.25">
      <c r="A1" t="s">
        <v>281</v>
      </c>
      <c r="B1" t="s">
        <v>282</v>
      </c>
      <c r="C1" t="s">
        <v>283</v>
      </c>
    </row>
    <row r="2" spans="1:3" ht="32" x14ac:dyDescent="0.25">
      <c r="A2" s="4" t="s">
        <v>162</v>
      </c>
      <c r="B2" s="4" t="s">
        <v>177</v>
      </c>
      <c r="C2" s="5" t="s">
        <v>284</v>
      </c>
    </row>
    <row r="3" spans="1:3" ht="32" x14ac:dyDescent="0.25">
      <c r="A3" s="4" t="s">
        <v>133</v>
      </c>
      <c r="B3" s="4" t="s">
        <v>140</v>
      </c>
      <c r="C3" s="5" t="s">
        <v>284</v>
      </c>
    </row>
    <row r="4" spans="1:3" ht="32" x14ac:dyDescent="0.25">
      <c r="A4" s="4" t="s">
        <v>149</v>
      </c>
      <c r="B4" s="4" t="s">
        <v>160</v>
      </c>
      <c r="C4" s="5" t="s">
        <v>284</v>
      </c>
    </row>
    <row r="5" spans="1:3" ht="32" x14ac:dyDescent="0.25">
      <c r="A5" s="4" t="s">
        <v>230</v>
      </c>
      <c r="B5" s="4" t="s">
        <v>244</v>
      </c>
      <c r="C5" s="5" t="s">
        <v>284</v>
      </c>
    </row>
    <row r="6" spans="1:3" ht="32" x14ac:dyDescent="0.25">
      <c r="A6" s="4" t="s">
        <v>246</v>
      </c>
      <c r="B6" s="4" t="s">
        <v>260</v>
      </c>
      <c r="C6" s="5" t="s">
        <v>284</v>
      </c>
    </row>
    <row r="7" spans="1:3" ht="32" x14ac:dyDescent="0.25">
      <c r="A7" s="4" t="s">
        <v>180</v>
      </c>
      <c r="B7" s="4" t="s">
        <v>197</v>
      </c>
      <c r="C7" s="5" t="s">
        <v>284</v>
      </c>
    </row>
    <row r="8" spans="1:3" ht="32" x14ac:dyDescent="0.25">
      <c r="A8" s="4" t="s">
        <v>211</v>
      </c>
      <c r="B8" s="4" t="s">
        <v>224</v>
      </c>
      <c r="C8" s="5" t="s">
        <v>284</v>
      </c>
    </row>
    <row r="9" spans="1:3" ht="32" x14ac:dyDescent="0.25">
      <c r="A9" s="4" t="s">
        <v>172</v>
      </c>
      <c r="B9" s="4" t="s">
        <v>74</v>
      </c>
      <c r="C9" s="5" t="s">
        <v>284</v>
      </c>
    </row>
    <row r="10" spans="1:3" ht="32" x14ac:dyDescent="0.25">
      <c r="A10" s="4" t="s">
        <v>104</v>
      </c>
      <c r="B10" s="4" t="s">
        <v>105</v>
      </c>
      <c r="C10" s="5" t="s">
        <v>284</v>
      </c>
    </row>
    <row r="11" spans="1:3" ht="32" x14ac:dyDescent="0.25">
      <c r="A11" s="4" t="s">
        <v>114</v>
      </c>
      <c r="B11" s="4" t="s">
        <v>115</v>
      </c>
      <c r="C11" s="5" t="s">
        <v>284</v>
      </c>
    </row>
    <row r="12" spans="1:3" ht="32" x14ac:dyDescent="0.25">
      <c r="A12" s="4" t="s">
        <v>219</v>
      </c>
      <c r="B12" s="4" t="s">
        <v>231</v>
      </c>
      <c r="C12" s="6" t="s">
        <v>285</v>
      </c>
    </row>
    <row r="13" spans="1:3" ht="32" x14ac:dyDescent="0.25">
      <c r="A13" s="4" t="s">
        <v>190</v>
      </c>
      <c r="B13" s="4" t="s">
        <v>208</v>
      </c>
      <c r="C13" s="6" t="s">
        <v>285</v>
      </c>
    </row>
    <row r="14" spans="1:3" ht="32" x14ac:dyDescent="0.25">
      <c r="A14" s="4" t="s">
        <v>113</v>
      </c>
      <c r="B14" s="4" t="s">
        <v>123</v>
      </c>
      <c r="C14" s="6" t="s">
        <v>285</v>
      </c>
    </row>
    <row r="15" spans="1:3" ht="32" x14ac:dyDescent="0.25">
      <c r="A15" s="4" t="s">
        <v>92</v>
      </c>
      <c r="B15" s="4" t="s">
        <v>93</v>
      </c>
      <c r="C15" s="6" t="s">
        <v>285</v>
      </c>
    </row>
    <row r="16" spans="1:3" ht="32" x14ac:dyDescent="0.25">
      <c r="A16" s="4" t="s">
        <v>146</v>
      </c>
      <c r="B16" s="4" t="s">
        <v>155</v>
      </c>
      <c r="C16" s="6" t="s">
        <v>285</v>
      </c>
    </row>
    <row r="17" spans="1:3" ht="32" x14ac:dyDescent="0.25">
      <c r="A17" s="4" t="s">
        <v>29</v>
      </c>
      <c r="B17" s="4" t="s">
        <v>42</v>
      </c>
      <c r="C17" s="6" t="s">
        <v>285</v>
      </c>
    </row>
    <row r="18" spans="1:3" ht="32" x14ac:dyDescent="0.25">
      <c r="A18" s="4" t="s">
        <v>50</v>
      </c>
      <c r="B18" s="4" t="s">
        <v>51</v>
      </c>
      <c r="C18" s="6" t="s">
        <v>285</v>
      </c>
    </row>
    <row r="19" spans="1:3" ht="32" x14ac:dyDescent="0.25">
      <c r="A19" s="4" t="s">
        <v>227</v>
      </c>
      <c r="B19" s="4" t="s">
        <v>241</v>
      </c>
      <c r="C19" s="6" t="s">
        <v>285</v>
      </c>
    </row>
    <row r="20" spans="1:3" ht="32" x14ac:dyDescent="0.25">
      <c r="A20" s="4" t="s">
        <v>88</v>
      </c>
      <c r="B20" s="4" t="s">
        <v>89</v>
      </c>
      <c r="C20" s="6" t="s">
        <v>285</v>
      </c>
    </row>
    <row r="21" spans="1:3" ht="32" x14ac:dyDescent="0.25">
      <c r="A21" s="4" t="s">
        <v>142</v>
      </c>
      <c r="B21" s="4" t="s">
        <v>147</v>
      </c>
      <c r="C21" s="7" t="s">
        <v>286</v>
      </c>
    </row>
    <row r="22" spans="1:3" ht="32" x14ac:dyDescent="0.25">
      <c r="A22" s="4" t="s">
        <v>166</v>
      </c>
      <c r="B22" s="4" t="s">
        <v>181</v>
      </c>
      <c r="C22" s="7" t="s">
        <v>286</v>
      </c>
    </row>
    <row r="23" spans="1:3" ht="32" x14ac:dyDescent="0.25">
      <c r="A23" s="4" t="s">
        <v>176</v>
      </c>
      <c r="B23" s="4" t="s">
        <v>191</v>
      </c>
      <c r="C23" s="7" t="s">
        <v>286</v>
      </c>
    </row>
    <row r="24" spans="1:3" ht="32" x14ac:dyDescent="0.25">
      <c r="A24" s="4" t="s">
        <v>201</v>
      </c>
      <c r="B24" s="4" t="s">
        <v>216</v>
      </c>
      <c r="C24" s="7" t="s">
        <v>286</v>
      </c>
    </row>
    <row r="25" spans="1:3" ht="32" x14ac:dyDescent="0.25">
      <c r="A25" s="4" t="s">
        <v>128</v>
      </c>
      <c r="B25" s="4" t="s">
        <v>134</v>
      </c>
      <c r="C25" s="7" t="s">
        <v>286</v>
      </c>
    </row>
    <row r="26" spans="1:3" ht="32" x14ac:dyDescent="0.25">
      <c r="A26" s="4" t="s">
        <v>243</v>
      </c>
      <c r="B26" s="4" t="s">
        <v>256</v>
      </c>
      <c r="C26" s="7" t="s">
        <v>286</v>
      </c>
    </row>
    <row r="27" spans="1:3" ht="32" x14ac:dyDescent="0.25">
      <c r="A27" s="4" t="s">
        <v>233</v>
      </c>
      <c r="B27" s="4" t="s">
        <v>247</v>
      </c>
      <c r="C27" s="7" t="s">
        <v>286</v>
      </c>
    </row>
    <row r="28" spans="1:3" ht="32" x14ac:dyDescent="0.25">
      <c r="A28" s="4" t="s">
        <v>240</v>
      </c>
      <c r="B28" s="4" t="s">
        <v>253</v>
      </c>
      <c r="C28" s="7" t="s">
        <v>286</v>
      </c>
    </row>
    <row r="29" spans="1:3" ht="32" x14ac:dyDescent="0.25">
      <c r="A29" s="4" t="s">
        <v>154</v>
      </c>
      <c r="B29" s="4" t="s">
        <v>163</v>
      </c>
      <c r="C29" s="7" t="s">
        <v>286</v>
      </c>
    </row>
    <row r="30" spans="1:3" ht="32" x14ac:dyDescent="0.25">
      <c r="A30" s="4" t="s">
        <v>53</v>
      </c>
      <c r="B30" s="4" t="s">
        <v>54</v>
      </c>
      <c r="C30" s="7" t="s">
        <v>286</v>
      </c>
    </row>
    <row r="31" spans="1:3" ht="48" x14ac:dyDescent="0.25">
      <c r="A31" s="4" t="s">
        <v>81</v>
      </c>
      <c r="B31" s="4" t="s">
        <v>82</v>
      </c>
      <c r="C31" s="8" t="s">
        <v>287</v>
      </c>
    </row>
    <row r="32" spans="1:3" ht="48" x14ac:dyDescent="0.25">
      <c r="A32" s="4" t="s">
        <v>252</v>
      </c>
      <c r="B32" s="4" t="s">
        <v>264</v>
      </c>
      <c r="C32" s="8" t="s">
        <v>287</v>
      </c>
    </row>
    <row r="33" spans="1:3" ht="48" x14ac:dyDescent="0.25">
      <c r="A33" s="4" t="s">
        <v>73</v>
      </c>
      <c r="B33" s="4" t="s">
        <v>74</v>
      </c>
      <c r="C33" s="8" t="s">
        <v>287</v>
      </c>
    </row>
    <row r="34" spans="1:3" ht="48" x14ac:dyDescent="0.25">
      <c r="A34" s="4" t="s">
        <v>15</v>
      </c>
      <c r="B34" s="4" t="s">
        <v>16</v>
      </c>
      <c r="C34" s="8" t="s">
        <v>287</v>
      </c>
    </row>
    <row r="35" spans="1:3" ht="48" x14ac:dyDescent="0.25">
      <c r="A35" s="4" t="s">
        <v>223</v>
      </c>
      <c r="B35" s="4" t="s">
        <v>234</v>
      </c>
      <c r="C35" s="8" t="s">
        <v>287</v>
      </c>
    </row>
    <row r="36" spans="1:3" ht="48" x14ac:dyDescent="0.25">
      <c r="A36" s="4" t="s">
        <v>196</v>
      </c>
      <c r="B36" s="4" t="s">
        <v>212</v>
      </c>
      <c r="C36" s="8" t="s">
        <v>287</v>
      </c>
    </row>
    <row r="37" spans="1:3" ht="48" x14ac:dyDescent="0.25">
      <c r="A37" s="4" t="s">
        <v>98</v>
      </c>
      <c r="B37" s="4" t="s">
        <v>99</v>
      </c>
      <c r="C37" s="8" t="s">
        <v>287</v>
      </c>
    </row>
    <row r="38" spans="1:3" ht="48" x14ac:dyDescent="0.25">
      <c r="A38" s="4" t="s">
        <v>215</v>
      </c>
      <c r="B38" s="4" t="s">
        <v>228</v>
      </c>
      <c r="C38" s="8" t="s">
        <v>287</v>
      </c>
    </row>
    <row r="39" spans="1:3" ht="48" x14ac:dyDescent="0.25">
      <c r="A39" s="4" t="s">
        <v>62</v>
      </c>
      <c r="B39" s="4" t="s">
        <v>63</v>
      </c>
      <c r="C39" s="8" t="s">
        <v>287</v>
      </c>
    </row>
    <row r="40" spans="1:3" ht="16" x14ac:dyDescent="0.25">
      <c r="C40" s="6"/>
    </row>
    <row r="41" spans="1:3" ht="16" x14ac:dyDescent="0.25">
      <c r="C41" s="7"/>
    </row>
    <row r="42" spans="1:3" ht="16" x14ac:dyDescent="0.25">
      <c r="C42" s="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F4E9D-D6C7-4EE4-8D4D-2C78016E537E}">
  <dimension ref="A1:C39"/>
  <sheetViews>
    <sheetView workbookViewId="0">
      <selection activeCell="F16" sqref="F16"/>
    </sheetView>
  </sheetViews>
  <sheetFormatPr defaultRowHeight="12.5" x14ac:dyDescent="0.25"/>
  <cols>
    <col min="1" max="1" width="13.453125" customWidth="1"/>
    <col min="2" max="2" width="18.81640625" customWidth="1"/>
    <col min="3" max="3" width="18.90625" customWidth="1"/>
  </cols>
  <sheetData>
    <row r="1" spans="1:3" x14ac:dyDescent="0.25">
      <c r="A1" t="s">
        <v>281</v>
      </c>
      <c r="B1" t="s">
        <v>282</v>
      </c>
      <c r="C1" t="s">
        <v>288</v>
      </c>
    </row>
    <row r="2" spans="1:3" ht="16" x14ac:dyDescent="0.4">
      <c r="A2" s="9" t="s">
        <v>162</v>
      </c>
      <c r="B2" s="9" t="s">
        <v>177</v>
      </c>
      <c r="C2" s="13">
        <v>1</v>
      </c>
    </row>
    <row r="3" spans="1:3" ht="16" x14ac:dyDescent="0.4">
      <c r="A3" s="9" t="s">
        <v>154</v>
      </c>
      <c r="B3" s="9" t="s">
        <v>163</v>
      </c>
      <c r="C3" s="13">
        <v>1</v>
      </c>
    </row>
    <row r="4" spans="1:3" ht="16" x14ac:dyDescent="0.4">
      <c r="A4" s="9" t="s">
        <v>230</v>
      </c>
      <c r="B4" s="9" t="s">
        <v>244</v>
      </c>
      <c r="C4" s="13">
        <v>1</v>
      </c>
    </row>
    <row r="5" spans="1:3" ht="16" x14ac:dyDescent="0.4">
      <c r="A5" s="9" t="s">
        <v>133</v>
      </c>
      <c r="B5" s="9" t="s">
        <v>140</v>
      </c>
      <c r="C5" s="13">
        <v>1</v>
      </c>
    </row>
    <row r="6" spans="1:3" ht="16" x14ac:dyDescent="0.4">
      <c r="A6" s="9" t="s">
        <v>246</v>
      </c>
      <c r="B6" s="9" t="s">
        <v>260</v>
      </c>
      <c r="C6" s="13">
        <v>1</v>
      </c>
    </row>
    <row r="7" spans="1:3" ht="16" x14ac:dyDescent="0.4">
      <c r="A7" s="9" t="s">
        <v>104</v>
      </c>
      <c r="B7" s="9" t="s">
        <v>105</v>
      </c>
      <c r="C7" s="13">
        <v>1</v>
      </c>
    </row>
    <row r="8" spans="1:3" ht="16" x14ac:dyDescent="0.4">
      <c r="A8" s="9" t="s">
        <v>180</v>
      </c>
      <c r="B8" s="9" t="s">
        <v>197</v>
      </c>
      <c r="C8" s="13">
        <v>1</v>
      </c>
    </row>
    <row r="9" spans="1:3" ht="16" x14ac:dyDescent="0.4">
      <c r="A9" s="9" t="s">
        <v>149</v>
      </c>
      <c r="B9" s="9" t="s">
        <v>160</v>
      </c>
      <c r="C9" s="13">
        <v>1</v>
      </c>
    </row>
    <row r="10" spans="1:3" ht="16" x14ac:dyDescent="0.4">
      <c r="A10" s="9" t="s">
        <v>211</v>
      </c>
      <c r="B10" s="9" t="s">
        <v>224</v>
      </c>
      <c r="C10" s="13">
        <v>1</v>
      </c>
    </row>
    <row r="11" spans="1:3" ht="16" x14ac:dyDescent="0.4">
      <c r="A11" s="9" t="s">
        <v>172</v>
      </c>
      <c r="B11" s="9" t="s">
        <v>74</v>
      </c>
      <c r="C11" s="13">
        <v>1</v>
      </c>
    </row>
    <row r="12" spans="1:3" ht="16" x14ac:dyDescent="0.4">
      <c r="A12" s="9" t="s">
        <v>114</v>
      </c>
      <c r="B12" s="9" t="s">
        <v>115</v>
      </c>
      <c r="C12" s="13">
        <v>1</v>
      </c>
    </row>
    <row r="13" spans="1:3" ht="15.5" x14ac:dyDescent="0.25">
      <c r="A13" s="10" t="s">
        <v>227</v>
      </c>
      <c r="B13" s="10" t="s">
        <v>241</v>
      </c>
      <c r="C13" s="14">
        <v>2</v>
      </c>
    </row>
    <row r="14" spans="1:3" ht="15.5" x14ac:dyDescent="0.25">
      <c r="A14" s="10" t="s">
        <v>219</v>
      </c>
      <c r="B14" s="10" t="s">
        <v>231</v>
      </c>
      <c r="C14" s="14">
        <v>2</v>
      </c>
    </row>
    <row r="15" spans="1:3" ht="15.5" x14ac:dyDescent="0.25">
      <c r="A15" s="10" t="s">
        <v>92</v>
      </c>
      <c r="B15" s="10" t="s">
        <v>93</v>
      </c>
      <c r="C15" s="14">
        <v>2</v>
      </c>
    </row>
    <row r="16" spans="1:3" ht="15.5" x14ac:dyDescent="0.25">
      <c r="A16" s="10" t="s">
        <v>146</v>
      </c>
      <c r="B16" s="10" t="s">
        <v>155</v>
      </c>
      <c r="C16" s="14">
        <v>2</v>
      </c>
    </row>
    <row r="17" spans="1:3" ht="15.5" x14ac:dyDescent="0.25">
      <c r="A17" s="10" t="s">
        <v>190</v>
      </c>
      <c r="B17" s="10" t="s">
        <v>208</v>
      </c>
      <c r="C17" s="14">
        <v>2</v>
      </c>
    </row>
    <row r="18" spans="1:3" ht="15.5" x14ac:dyDescent="0.25">
      <c r="A18" s="10" t="s">
        <v>88</v>
      </c>
      <c r="B18" s="10" t="s">
        <v>89</v>
      </c>
      <c r="C18" s="14">
        <v>2</v>
      </c>
    </row>
    <row r="19" spans="1:3" ht="15.5" x14ac:dyDescent="0.25">
      <c r="A19" s="10" t="s">
        <v>29</v>
      </c>
      <c r="B19" s="10" t="s">
        <v>42</v>
      </c>
      <c r="C19" s="14">
        <v>2</v>
      </c>
    </row>
    <row r="20" spans="1:3" ht="15.5" x14ac:dyDescent="0.25">
      <c r="A20" s="10" t="s">
        <v>113</v>
      </c>
      <c r="B20" s="10" t="s">
        <v>123</v>
      </c>
      <c r="C20" s="14">
        <v>2</v>
      </c>
    </row>
    <row r="21" spans="1:3" ht="15.5" x14ac:dyDescent="0.25">
      <c r="A21" s="10" t="s">
        <v>50</v>
      </c>
      <c r="B21" s="10" t="s">
        <v>51</v>
      </c>
      <c r="C21" s="14">
        <v>2</v>
      </c>
    </row>
    <row r="22" spans="1:3" ht="15.5" x14ac:dyDescent="0.25">
      <c r="A22" s="11" t="s">
        <v>240</v>
      </c>
      <c r="B22" s="11" t="s">
        <v>253</v>
      </c>
      <c r="C22" s="15">
        <v>3</v>
      </c>
    </row>
    <row r="23" spans="1:3" ht="15.5" x14ac:dyDescent="0.25">
      <c r="A23" s="11" t="s">
        <v>142</v>
      </c>
      <c r="B23" s="11" t="s">
        <v>147</v>
      </c>
      <c r="C23" s="15">
        <v>3</v>
      </c>
    </row>
    <row r="24" spans="1:3" ht="15.5" x14ac:dyDescent="0.25">
      <c r="A24" s="11" t="s">
        <v>201</v>
      </c>
      <c r="B24" s="11" t="s">
        <v>216</v>
      </c>
      <c r="C24" s="15">
        <v>3</v>
      </c>
    </row>
    <row r="25" spans="1:3" ht="15.5" x14ac:dyDescent="0.25">
      <c r="A25" s="11" t="s">
        <v>128</v>
      </c>
      <c r="B25" s="11" t="s">
        <v>134</v>
      </c>
      <c r="C25" s="15">
        <v>3</v>
      </c>
    </row>
    <row r="26" spans="1:3" ht="15.5" x14ac:dyDescent="0.25">
      <c r="A26" s="11" t="s">
        <v>166</v>
      </c>
      <c r="B26" s="11" t="s">
        <v>181</v>
      </c>
      <c r="C26" s="15">
        <v>3</v>
      </c>
    </row>
    <row r="27" spans="1:3" ht="15.5" x14ac:dyDescent="0.25">
      <c r="A27" s="11" t="s">
        <v>243</v>
      </c>
      <c r="B27" s="11" t="s">
        <v>256</v>
      </c>
      <c r="C27" s="15">
        <v>3</v>
      </c>
    </row>
    <row r="28" spans="1:3" ht="15.5" x14ac:dyDescent="0.25">
      <c r="A28" s="11" t="s">
        <v>53</v>
      </c>
      <c r="B28" s="11" t="s">
        <v>54</v>
      </c>
      <c r="C28" s="15">
        <v>3</v>
      </c>
    </row>
    <row r="29" spans="1:3" ht="15.5" x14ac:dyDescent="0.25">
      <c r="A29" s="11" t="s">
        <v>233</v>
      </c>
      <c r="B29" s="11" t="s">
        <v>247</v>
      </c>
      <c r="C29" s="15">
        <v>3</v>
      </c>
    </row>
    <row r="30" spans="1:3" ht="15.5" x14ac:dyDescent="0.25">
      <c r="A30" s="11" t="s">
        <v>176</v>
      </c>
      <c r="B30" s="11" t="s">
        <v>191</v>
      </c>
      <c r="C30" s="15">
        <v>3</v>
      </c>
    </row>
    <row r="31" spans="1:3" ht="15.5" x14ac:dyDescent="0.25">
      <c r="A31" s="12" t="s">
        <v>215</v>
      </c>
      <c r="B31" s="12" t="s">
        <v>228</v>
      </c>
      <c r="C31" s="16">
        <v>4</v>
      </c>
    </row>
    <row r="32" spans="1:3" ht="15.5" x14ac:dyDescent="0.25">
      <c r="A32" s="12" t="s">
        <v>15</v>
      </c>
      <c r="B32" s="12" t="s">
        <v>16</v>
      </c>
      <c r="C32" s="16">
        <v>4</v>
      </c>
    </row>
    <row r="33" spans="1:3" ht="15.5" x14ac:dyDescent="0.25">
      <c r="A33" s="12" t="s">
        <v>81</v>
      </c>
      <c r="B33" s="12" t="s">
        <v>82</v>
      </c>
      <c r="C33" s="16">
        <v>4</v>
      </c>
    </row>
    <row r="34" spans="1:3" ht="15.5" x14ac:dyDescent="0.25">
      <c r="A34" s="12" t="s">
        <v>223</v>
      </c>
      <c r="B34" s="12" t="s">
        <v>234</v>
      </c>
      <c r="C34" s="16">
        <v>4</v>
      </c>
    </row>
    <row r="35" spans="1:3" ht="15.5" x14ac:dyDescent="0.25">
      <c r="A35" s="12" t="s">
        <v>252</v>
      </c>
      <c r="B35" s="12" t="s">
        <v>264</v>
      </c>
      <c r="C35" s="16">
        <v>4</v>
      </c>
    </row>
    <row r="36" spans="1:3" ht="15.5" x14ac:dyDescent="0.25">
      <c r="A36" s="12" t="s">
        <v>196</v>
      </c>
      <c r="B36" s="12" t="s">
        <v>212</v>
      </c>
      <c r="C36" s="16">
        <v>4</v>
      </c>
    </row>
    <row r="37" spans="1:3" ht="15.5" x14ac:dyDescent="0.25">
      <c r="A37" s="12" t="s">
        <v>62</v>
      </c>
      <c r="B37" s="12" t="s">
        <v>63</v>
      </c>
      <c r="C37" s="16">
        <v>4</v>
      </c>
    </row>
    <row r="38" spans="1:3" ht="15.5" x14ac:dyDescent="0.25">
      <c r="A38" s="12" t="s">
        <v>98</v>
      </c>
      <c r="B38" s="12" t="s">
        <v>99</v>
      </c>
      <c r="C38" s="16">
        <v>4</v>
      </c>
    </row>
    <row r="39" spans="1:3" ht="15.5" x14ac:dyDescent="0.25">
      <c r="A39" s="12" t="s">
        <v>73</v>
      </c>
      <c r="B39" s="12" t="s">
        <v>74</v>
      </c>
      <c r="C39" s="16">
        <v>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a7daaf2c8a48c8108cca813082e0e1b0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b056339020b0569456dba6cd1046a762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Props1.xml><?xml version="1.0" encoding="utf-8"?>
<ds:datastoreItem xmlns:ds="http://schemas.openxmlformats.org/officeDocument/2006/customXml" ds:itemID="{5B64B03D-4FD6-4D2D-A7BD-044077C2D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C81805-C312-404C-9132-E6E17DFD2F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27597-0322-42fc-bc19-1d0dde15c694"/>
    <ds:schemaRef ds:uri="5ed5bd0d-9aa5-480d-8c58-25f9f57090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A85107-16B4-4604-B855-24BDBAFFD7E2}">
  <ds:schemaRefs>
    <ds:schemaRef ds:uri="http://schemas.microsoft.com/office/2006/metadata/properties"/>
    <ds:schemaRef ds:uri="http://schemas.microsoft.com/office/infopath/2007/PartnerControls"/>
    <ds:schemaRef ds:uri="05627597-0322-42fc-bc19-1d0dde15c694"/>
    <ds:schemaRef ds:uri="5ed5bd0d-9aa5-480d-8c58-25f9f57090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Registrants - 2025 NEA HBCU Sum</vt:lpstr>
      <vt:lpstr>Sheet2</vt:lpstr>
      <vt:lpstr>Sheet1</vt:lpstr>
      <vt:lpstr>Last list from CVENT</vt:lpstr>
      <vt:lpstr>article team</vt:lpstr>
      <vt:lpstr>Cases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Medina, Karla [NEA]</dc:creator>
  <cp:keywords/>
  <dc:description/>
  <cp:lastModifiedBy>Holmes, Ellen [NEA]</cp:lastModifiedBy>
  <cp:revision/>
  <dcterms:created xsi:type="dcterms:W3CDTF">2025-10-31T15:50:32Z</dcterms:created>
  <dcterms:modified xsi:type="dcterms:W3CDTF">2025-11-05T22:43:29Z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