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defaultThemeVersion="166925"/>
  <mc:AlternateContent xmlns:mc="http://schemas.openxmlformats.org/markup-compatibility/2006">
    <mc:Choice Requires="x15">
      <x15ac:absPath xmlns:x15ac="http://schemas.microsoft.com/office/spreadsheetml/2010/11/ac" url="https://neahq.sharepoint.com/sites/NationalUniServandOrganizerProgramMaterials/Shared Documents/F2F Organizing ESPs/2026/"/>
    </mc:Choice>
  </mc:AlternateContent>
  <xr:revisionPtr revIDLastSave="109" documentId="8_{58F1219B-AC59-456E-997F-E389D99E8174}" xr6:coauthVersionLast="47" xr6:coauthVersionMax="47" xr10:uidLastSave="{E999E3E1-CD3D-4D26-8F26-E5084E242AE5}"/>
  <bookViews>
    <workbookView xWindow="-110" yWindow="-110" windowWidth="22780" windowHeight="14540" firstSheet="3" activeTab="3" xr2:uid="{00000000-000D-0000-FFFF-FFFF00000000}"/>
  </bookViews>
  <sheets>
    <sheet name="Event Information" sheetId="2" r:id="rId1"/>
    <sheet name="Copy of Registration Type" sheetId="3" r:id="rId2"/>
    <sheet name="Registration Type" sheetId="4" r:id="rId3"/>
    <sheet name="Registrants - ESP CA 2026" sheetId="5" r:id="rId4"/>
    <sheet name="Registration Trend" sheetId="6" r:id="rId5"/>
  </sheets>
  <calcPr calcId="191028"/>
  <pivotCaches>
    <pivotCache cacheId="4813" r:id="rId6"/>
    <pivotCache cacheId="4814" r:id="rId7"/>
    <pivotCache cacheId="4815" r:id="rId8"/>
    <pivotCache cacheId="4816"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9" i="5" l="1"/>
  <c r="AM32" i="5"/>
  <c r="K32" i="5"/>
  <c r="J32" i="5"/>
  <c r="A32" i="5"/>
  <c r="AM7" i="5"/>
  <c r="K7" i="5"/>
  <c r="J7" i="5"/>
  <c r="A7" i="5"/>
  <c r="AM40" i="5"/>
  <c r="K40" i="5"/>
  <c r="J40" i="5"/>
  <c r="A40" i="5"/>
  <c r="AM10" i="5"/>
  <c r="K10" i="5"/>
  <c r="J10" i="5"/>
  <c r="A10" i="5"/>
  <c r="AM14" i="5"/>
  <c r="K14" i="5"/>
  <c r="J14" i="5"/>
  <c r="A14" i="5"/>
  <c r="AM31" i="5"/>
  <c r="K31" i="5"/>
  <c r="J31" i="5"/>
  <c r="A31" i="5"/>
  <c r="AM37" i="5"/>
  <c r="K37" i="5"/>
  <c r="J37" i="5"/>
  <c r="A37" i="5"/>
  <c r="AM13" i="5"/>
  <c r="K13" i="5"/>
  <c r="J13" i="5"/>
  <c r="A13" i="5"/>
  <c r="AM20" i="5"/>
  <c r="K20" i="5"/>
  <c r="J20" i="5"/>
  <c r="A20" i="5"/>
  <c r="AM43" i="5"/>
  <c r="K43" i="5"/>
  <c r="J43" i="5"/>
  <c r="A43" i="5"/>
  <c r="AM24" i="5"/>
  <c r="K24" i="5"/>
  <c r="J24" i="5"/>
  <c r="A24" i="5"/>
  <c r="AM12" i="5"/>
  <c r="K12" i="5"/>
  <c r="J12" i="5"/>
  <c r="A12" i="5"/>
  <c r="AM29" i="5"/>
  <c r="K29" i="5"/>
  <c r="J29" i="5"/>
  <c r="A29" i="5"/>
  <c r="AM35" i="5"/>
  <c r="K35" i="5"/>
  <c r="J35" i="5"/>
  <c r="A35" i="5"/>
  <c r="AM6" i="5"/>
  <c r="K6" i="5"/>
  <c r="J6" i="5"/>
  <c r="A6" i="5"/>
  <c r="AM39" i="5"/>
  <c r="K39" i="5"/>
  <c r="J39" i="5"/>
  <c r="A39" i="5"/>
  <c r="AM50" i="5"/>
  <c r="K50" i="5"/>
  <c r="J50" i="5"/>
  <c r="A50" i="5"/>
  <c r="AM27" i="5"/>
  <c r="K27" i="5"/>
  <c r="J27" i="5"/>
  <c r="A27" i="5"/>
  <c r="AM18" i="5"/>
  <c r="K18" i="5"/>
  <c r="J18" i="5"/>
  <c r="A18" i="5"/>
  <c r="AM22" i="5"/>
  <c r="K22" i="5"/>
  <c r="J22" i="5"/>
  <c r="A22" i="5"/>
  <c r="AM41" i="5"/>
  <c r="K41" i="5"/>
  <c r="J41" i="5"/>
  <c r="A41" i="5"/>
  <c r="AM51" i="5"/>
  <c r="K51" i="5"/>
  <c r="J51" i="5"/>
  <c r="A51" i="5"/>
  <c r="AM45" i="5"/>
  <c r="K45" i="5"/>
  <c r="J45" i="5"/>
  <c r="A45" i="5"/>
  <c r="AM5" i="5"/>
  <c r="K5" i="5"/>
  <c r="J5" i="5"/>
  <c r="A5" i="5"/>
  <c r="AM42" i="5"/>
  <c r="K42" i="5"/>
  <c r="J42" i="5"/>
  <c r="A42" i="5"/>
  <c r="AM21" i="5"/>
  <c r="K21" i="5"/>
  <c r="J21" i="5"/>
  <c r="A21" i="5"/>
  <c r="AM23" i="5"/>
  <c r="K23" i="5"/>
  <c r="J23" i="5"/>
  <c r="A23" i="5"/>
  <c r="AM49" i="5"/>
  <c r="K49" i="5"/>
  <c r="J49" i="5"/>
  <c r="A49" i="5"/>
  <c r="AM44" i="5"/>
  <c r="K44" i="5"/>
  <c r="J44" i="5"/>
  <c r="A44" i="5"/>
  <c r="AM36" i="5"/>
  <c r="K36" i="5"/>
  <c r="J36" i="5"/>
  <c r="A36" i="5"/>
  <c r="AM15" i="5"/>
  <c r="K15" i="5"/>
  <c r="J15" i="5"/>
  <c r="A15" i="5"/>
  <c r="AM25" i="5"/>
  <c r="K25" i="5"/>
  <c r="J25" i="5"/>
  <c r="A25" i="5"/>
  <c r="AM9" i="5"/>
  <c r="K9" i="5"/>
  <c r="J9" i="5"/>
  <c r="A9" i="5"/>
  <c r="AM30" i="5"/>
  <c r="K30" i="5"/>
  <c r="J30" i="5"/>
  <c r="A30" i="5"/>
  <c r="AM46" i="5"/>
  <c r="K46" i="5"/>
  <c r="J46" i="5"/>
  <c r="A46" i="5"/>
  <c r="AM38" i="5"/>
  <c r="K38" i="5"/>
  <c r="J38" i="5"/>
  <c r="A38" i="5"/>
  <c r="AM11" i="5"/>
  <c r="K11" i="5"/>
  <c r="J11" i="5"/>
  <c r="A11" i="5"/>
  <c r="AM33" i="5"/>
  <c r="K33" i="5"/>
  <c r="J33" i="5"/>
  <c r="A33" i="5"/>
  <c r="AM28" i="5"/>
  <c r="K28" i="5"/>
  <c r="J28" i="5"/>
  <c r="A28" i="5"/>
  <c r="AM34" i="5"/>
  <c r="K34" i="5"/>
  <c r="J34" i="5"/>
  <c r="A34" i="5"/>
  <c r="AM48" i="5"/>
  <c r="K48" i="5"/>
  <c r="J48" i="5"/>
  <c r="A48" i="5"/>
  <c r="AM16" i="5"/>
  <c r="K16" i="5"/>
  <c r="J16" i="5"/>
  <c r="A16" i="5"/>
  <c r="AM26" i="5"/>
  <c r="K26" i="5"/>
  <c r="J26" i="5"/>
  <c r="A26" i="5"/>
  <c r="AM47" i="5"/>
  <c r="K47" i="5"/>
  <c r="J47" i="5"/>
  <c r="A47" i="5"/>
  <c r="AM17" i="5"/>
  <c r="K17" i="5"/>
  <c r="J17" i="5"/>
  <c r="A17" i="5"/>
  <c r="AM8" i="5"/>
  <c r="K8" i="5"/>
  <c r="J8" i="5"/>
  <c r="A8" i="5"/>
  <c r="AM19" i="5"/>
  <c r="K19" i="5"/>
  <c r="J19" i="5"/>
</calcChain>
</file>

<file path=xl/sharedStrings.xml><?xml version="1.0" encoding="utf-8"?>
<sst xmlns="http://schemas.openxmlformats.org/spreadsheetml/2006/main" count="1456" uniqueCount="709">
  <si>
    <t>Event Information</t>
  </si>
  <si>
    <t>Event Title</t>
  </si>
  <si>
    <t>March 2026 UniServ: Organizing Strategies for ESP</t>
  </si>
  <si>
    <t>Event Code</t>
  </si>
  <si>
    <t>K2NW3TB5MV8</t>
  </si>
  <si>
    <t>Event Capacity</t>
  </si>
  <si>
    <t>50</t>
  </si>
  <si>
    <t>Start Date</t>
  </si>
  <si>
    <t>Mar 25, 2026 8:30 AM</t>
  </si>
  <si>
    <t>End Date</t>
  </si>
  <si>
    <t>Mar 27, 2026 1:00 PM</t>
  </si>
  <si>
    <t>Event Description</t>
  </si>
  <si>
    <t/>
  </si>
  <si>
    <t>Internal Note</t>
  </si>
  <si>
    <t>Registration Deadline</t>
  </si>
  <si>
    <t>Mar 18, 2026 12:59 PM</t>
  </si>
  <si>
    <t>Event Location</t>
  </si>
  <si>
    <t>Hilton Anaheim</t>
  </si>
  <si>
    <t>Planner First Name</t>
  </si>
  <si>
    <t>Karla</t>
  </si>
  <si>
    <t>Planner Email Address</t>
  </si>
  <si>
    <t>KMedina@nea.org</t>
  </si>
  <si>
    <t>Table of Contents</t>
  </si>
  <si>
    <t>Copy of Registration Type</t>
  </si>
  <si>
    <t>Link to corresponding sheet below</t>
  </si>
  <si>
    <t>Registration Type</t>
  </si>
  <si>
    <t>Registrants - ESP CA 2026</t>
  </si>
  <si>
    <t>Registration Trend</t>
  </si>
  <si>
    <t>Back to Table of Contents</t>
  </si>
  <si>
    <t>NEA Affiliate</t>
  </si>
  <si>
    <t>Invitees and Registrants</t>
  </si>
  <si>
    <t>California Teachers Association</t>
  </si>
  <si>
    <t>Education Minnesota</t>
  </si>
  <si>
    <t>Florida Education Association</t>
  </si>
  <si>
    <t>Illinois Education Association-NEA</t>
  </si>
  <si>
    <t>Massachusetts Teachers Association</t>
  </si>
  <si>
    <t>Michigan Education Association</t>
  </si>
  <si>
    <t>Missouri NEA</t>
  </si>
  <si>
    <t>National Education Association</t>
  </si>
  <si>
    <t>NEA-Alaska</t>
  </si>
  <si>
    <t>Oklahoma Education Association</t>
  </si>
  <si>
    <t>Pennsylvania State Education Assn</t>
  </si>
  <si>
    <t>The South Carolina Education Association</t>
  </si>
  <si>
    <t>Virginia Education Association</t>
  </si>
  <si>
    <t>Washington Education Association</t>
  </si>
  <si>
    <t>Wyoming Education Association</t>
  </si>
  <si>
    <t>Grand Total</t>
  </si>
  <si>
    <t>Raw Data</t>
  </si>
  <si>
    <t>Facilitators</t>
  </si>
  <si>
    <t>K12 Member (ESP/Certificate)</t>
  </si>
  <si>
    <t>NEA Headquarters Staff</t>
  </si>
  <si>
    <t>NEA Member</t>
  </si>
  <si>
    <t>NEA Member (Affiliate/Local Staff)</t>
  </si>
  <si>
    <t>Last Registration Date (GMT-05:00) Eastern [US &amp; Canada]</t>
  </si>
  <si>
    <t>Group</t>
  </si>
  <si>
    <t>First Name</t>
  </si>
  <si>
    <t>Last Name</t>
  </si>
  <si>
    <t>Email Address</t>
  </si>
  <si>
    <t>Gender Pronouns - Do Not Use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</si>
  <si>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</si>
  <si>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</si>
  <si>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</si>
  <si>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</si>
  <si>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</si>
  <si>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</si>
  <si>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</si>
  <si>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</si>
  <si>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</si>
  <si>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</si>
  <si>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</si>
  <si>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</si>
  <si>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</si>
  <si>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</si>
  <si>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</si>
  <si>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</si>
  <si>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</si>
  <si>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</si>
  <si>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</si>
  <si>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</si>
  <si>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</si>
  <si>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</si>
  <si>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</si>
  <si>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</si>
  <si>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</si>
  <si>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</si>
  <si>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</si>
  <si>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</si>
  <si>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</si>
  <si>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</si>
  <si>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</si>
  <si>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ellen</t>
  </si>
  <si>
    <t>holmes</t>
  </si>
  <si>
    <t>Eholmes@nea.org</t>
  </si>
  <si>
    <t>She/Her</t>
  </si>
  <si>
    <t>a NEA Headquarters Staff</t>
  </si>
  <si>
    <t>Yes</t>
  </si>
  <si>
    <t>N/A</t>
  </si>
  <si>
    <t>2076605589</t>
  </si>
  <si>
    <t>KELLY A HOLMES</t>
  </si>
  <si>
    <t>207-660-5590</t>
  </si>
  <si>
    <t>holmes, ellen</t>
  </si>
  <si>
    <t>3 Canaan Road_x000D_
2875 North Palermo Road</t>
  </si>
  <si>
    <t>3 Canaan Road</t>
  </si>
  <si>
    <t>Pittsfield</t>
  </si>
  <si>
    <t>Maine</t>
  </si>
  <si>
    <t>04967</t>
  </si>
  <si>
    <t>Other</t>
  </si>
  <si>
    <t>Straight/Heterosexual</t>
  </si>
  <si>
    <t>Woman</t>
  </si>
  <si>
    <t>46-60</t>
  </si>
  <si>
    <t>Veteran (20-29 years)</t>
  </si>
  <si>
    <t>Accepted</t>
  </si>
  <si>
    <t>Not Applicable</t>
  </si>
  <si>
    <t>Self-Registration</t>
  </si>
  <si>
    <t>Medina</t>
  </si>
  <si>
    <t>KMEDINA@NEA.ORG</t>
  </si>
  <si>
    <t>NEA</t>
  </si>
  <si>
    <t>7712197785</t>
  </si>
  <si>
    <t>Karla Medina</t>
  </si>
  <si>
    <t>771-219-7785</t>
  </si>
  <si>
    <t>Medina, Karla</t>
  </si>
  <si>
    <t>1201 16th Street NW, Suite 310</t>
  </si>
  <si>
    <t>Washington</t>
  </si>
  <si>
    <t>District of Columbia</t>
  </si>
  <si>
    <t>DC</t>
  </si>
  <si>
    <t>20036</t>
  </si>
  <si>
    <t>Black or African American</t>
  </si>
  <si>
    <t>36-45</t>
  </si>
  <si>
    <t>Veteran (30-39 years)</t>
  </si>
  <si>
    <t>Ben</t>
  </si>
  <si>
    <t>West</t>
  </si>
  <si>
    <t>Bwest@cta.org</t>
  </si>
  <si>
    <t>He/Him</t>
  </si>
  <si>
    <t>My state is my employer. Reimburse my STATE</t>
  </si>
  <si>
    <t>8058266884</t>
  </si>
  <si>
    <t>John Douglas</t>
  </si>
  <si>
    <t>562-304-6843</t>
  </si>
  <si>
    <t>West, Ben</t>
  </si>
  <si>
    <t>2438 Aztec Ave</t>
  </si>
  <si>
    <t>Ventura</t>
  </si>
  <si>
    <t>California</t>
  </si>
  <si>
    <t>CA</t>
  </si>
  <si>
    <t>93001</t>
  </si>
  <si>
    <t>Asian and Pacific Islander</t>
  </si>
  <si>
    <t>Gay</t>
  </si>
  <si>
    <t>Man</t>
  </si>
  <si>
    <t>Veteran (11-19 years)</t>
  </si>
  <si>
    <t>Beth</t>
  </si>
  <si>
    <t>Barton</t>
  </si>
  <si>
    <t>Beth.Barton@ieanea.org</t>
  </si>
  <si>
    <t>SeafoodIodine</t>
  </si>
  <si>
    <t>7734567651</t>
  </si>
  <si>
    <t>James Barton</t>
  </si>
  <si>
    <t>773-619-2647</t>
  </si>
  <si>
    <t>Barton, Beth</t>
  </si>
  <si>
    <t>9509 Nichols Ave._x000D_
House</t>
  </si>
  <si>
    <t>9509 Nichols Ave.</t>
  </si>
  <si>
    <t>Franklin Park</t>
  </si>
  <si>
    <t>Illinois</t>
  </si>
  <si>
    <t>IL</t>
  </si>
  <si>
    <t>60131</t>
  </si>
  <si>
    <t>White</t>
  </si>
  <si>
    <t>Mid career (6-10 years)</t>
  </si>
  <si>
    <t>Self-Modification</t>
  </si>
  <si>
    <t>Sonia L.</t>
  </si>
  <si>
    <t>Fortin</t>
  </si>
  <si>
    <t>sfortin@massteacher.org</t>
  </si>
  <si>
    <t>They/Them</t>
  </si>
  <si>
    <t>Check out Sunday 3/29/26 I am attending the NEA ESP Conference</t>
  </si>
  <si>
    <t>Gluten, Mustard</t>
  </si>
  <si>
    <t>5083979268</t>
  </si>
  <si>
    <t>Shelly Fraser</t>
  </si>
  <si>
    <t>508-397-9268</t>
  </si>
  <si>
    <t>Fortin, Sonia L.</t>
  </si>
  <si>
    <t>2 Heritage Drive_x000D_
2 Heritage Drive</t>
  </si>
  <si>
    <t>2 Heritage Drive</t>
  </si>
  <si>
    <t>Quincy</t>
  </si>
  <si>
    <t>Massachusetts</t>
  </si>
  <si>
    <t>MA</t>
  </si>
  <si>
    <t>02171</t>
  </si>
  <si>
    <t>Queer</t>
  </si>
  <si>
    <t>Non-Binary</t>
  </si>
  <si>
    <t>Early career educator (0-5 years)</t>
  </si>
  <si>
    <t>Eric</t>
  </si>
  <si>
    <t>Simmons</t>
  </si>
  <si>
    <t>eric.simmons@mnea.org</t>
  </si>
  <si>
    <t>785-741-4067</t>
  </si>
  <si>
    <t>Sandra Simmons</t>
  </si>
  <si>
    <t>785-741-2165</t>
  </si>
  <si>
    <t>Simmons, Eric</t>
  </si>
  <si>
    <t>4313 S Dover Ave</t>
  </si>
  <si>
    <t>Independence</t>
  </si>
  <si>
    <t>Missouri</t>
  </si>
  <si>
    <t>MO</t>
  </si>
  <si>
    <t>64055</t>
  </si>
  <si>
    <t>Hedy</t>
  </si>
  <si>
    <t>Eischeid</t>
  </si>
  <si>
    <t>hedy.eischeid@neaalaska.org</t>
  </si>
  <si>
    <t>9078021556</t>
  </si>
  <si>
    <t>Ted Eischeid</t>
  </si>
  <si>
    <t>907-215-0312</t>
  </si>
  <si>
    <t>Eischeid, Hedy</t>
  </si>
  <si>
    <t>410 Mellow Place_x000D_
Mellow Place</t>
  </si>
  <si>
    <t>410 Mellow Place</t>
  </si>
  <si>
    <t>Anchorage</t>
  </si>
  <si>
    <t>Alaska</t>
  </si>
  <si>
    <t>AK</t>
  </si>
  <si>
    <t>99508</t>
  </si>
  <si>
    <t>No</t>
  </si>
  <si>
    <t>Jessica</t>
  </si>
  <si>
    <t>Minguez</t>
  </si>
  <si>
    <t>jessica.minguez@neaalaska.org</t>
  </si>
  <si>
    <t>No pork, no garlic, please</t>
  </si>
  <si>
    <t>9073822678</t>
  </si>
  <si>
    <t>Christopher Minguez</t>
  </si>
  <si>
    <t>907-297-9248</t>
  </si>
  <si>
    <t>Minguez, Jessica</t>
  </si>
  <si>
    <t>PO BOX 670335</t>
  </si>
  <si>
    <t>Chugiak</t>
  </si>
  <si>
    <t>99567</t>
  </si>
  <si>
    <t>Multiracial</t>
  </si>
  <si>
    <t>Prefer not to answer</t>
  </si>
  <si>
    <t>Monet</t>
  </si>
  <si>
    <t>Reilly</t>
  </si>
  <si>
    <t>mreilly@psea.org</t>
  </si>
  <si>
    <t>2158342265</t>
  </si>
  <si>
    <t>Melanie Mosley</t>
  </si>
  <si>
    <t>267-357-2424</t>
  </si>
  <si>
    <t>Reilly, Monet</t>
  </si>
  <si>
    <t>400 Glendale Rd, D10</t>
  </si>
  <si>
    <t>Havertown</t>
  </si>
  <si>
    <t>Pennsylvania</t>
  </si>
  <si>
    <t>PA</t>
  </si>
  <si>
    <t>19083</t>
  </si>
  <si>
    <t>Michael</t>
  </si>
  <si>
    <t>Ruiz</t>
  </si>
  <si>
    <t>mruiz@washingtonea.org</t>
  </si>
  <si>
    <t>4254291180</t>
  </si>
  <si>
    <t>Michael Ruiz</t>
  </si>
  <si>
    <t>425-429-1180</t>
  </si>
  <si>
    <t>Ruiz, Michael</t>
  </si>
  <si>
    <t>5834 SE 2nd CT</t>
  </si>
  <si>
    <t>Renton</t>
  </si>
  <si>
    <t>WA</t>
  </si>
  <si>
    <t>98059</t>
  </si>
  <si>
    <t>Latin(o/a/x), Hispanic, and Chican(o/a/x)</t>
  </si>
  <si>
    <t>Jeny</t>
  </si>
  <si>
    <t>Gardner</t>
  </si>
  <si>
    <t>jgardner@wyoea.org</t>
  </si>
  <si>
    <t>Not Listed</t>
  </si>
  <si>
    <t>I am also staying for the ESP Conference as a presenter. The dates above are the hotel dates I need for the UniServ: Organizing Strategies for ESP. However, I will actually be there through 3/29</t>
  </si>
  <si>
    <t>307-274-2104</t>
  </si>
  <si>
    <t>Joe Gardner</t>
  </si>
  <si>
    <t>916-825-9827</t>
  </si>
  <si>
    <t>Gardner, Jeny</t>
  </si>
  <si>
    <t>322 Lane 13_x000D_
Suite 1</t>
  </si>
  <si>
    <t>322 Lane 13</t>
  </si>
  <si>
    <t>POWELL</t>
  </si>
  <si>
    <t>Wyoming</t>
  </si>
  <si>
    <t>WY</t>
  </si>
  <si>
    <t>82435</t>
  </si>
  <si>
    <t>Cathy</t>
  </si>
  <si>
    <t>Butler</t>
  </si>
  <si>
    <t>butler.cathy84@yahoo.com</t>
  </si>
  <si>
    <t>+8135469026</t>
  </si>
  <si>
    <t>Michael Butler</t>
  </si>
  <si>
    <t>727-455-8866</t>
  </si>
  <si>
    <t>Butler, Cathy</t>
  </si>
  <si>
    <t>1408 W River Court</t>
  </si>
  <si>
    <t>Valrico</t>
  </si>
  <si>
    <t>Florida</t>
  </si>
  <si>
    <t>FL</t>
  </si>
  <si>
    <t>33596</t>
  </si>
  <si>
    <t>kmedina@nea.org</t>
  </si>
  <si>
    <t>Adam</t>
  </si>
  <si>
    <t>Bedwin</t>
  </si>
  <si>
    <t>abedwin@mea.org</t>
  </si>
  <si>
    <t>231-818-7083</t>
  </si>
  <si>
    <t>Caleigh Hunt</t>
  </si>
  <si>
    <t>517-643-9982</t>
  </si>
  <si>
    <t>Bedwin, Adam</t>
  </si>
  <si>
    <t>619 Cuyler ST</t>
  </si>
  <si>
    <t>Cheboygan</t>
  </si>
  <si>
    <t>Michigan</t>
  </si>
  <si>
    <t>MI</t>
  </si>
  <si>
    <t>49721</t>
  </si>
  <si>
    <t>Erica</t>
  </si>
  <si>
    <t>Knox</t>
  </si>
  <si>
    <t>Erica29732@Yahoo.com</t>
  </si>
  <si>
    <t>Also stay for ESP Conference. Please keep in same room</t>
  </si>
  <si>
    <t>+18034178360</t>
  </si>
  <si>
    <t>Brad Burris</t>
  </si>
  <si>
    <t>803-230-3002</t>
  </si>
  <si>
    <t>Knox, Erica</t>
  </si>
  <si>
    <t>2021 Belle Regal Circle</t>
  </si>
  <si>
    <t>Rock Hill</t>
  </si>
  <si>
    <t>South Carolina</t>
  </si>
  <si>
    <t>SC</t>
  </si>
  <si>
    <t>29732</t>
  </si>
  <si>
    <t>Planner Registration</t>
  </si>
  <si>
    <t>Jennifer</t>
  </si>
  <si>
    <t>Barfield</t>
  </si>
  <si>
    <t>jennbar77@gmail.com</t>
  </si>
  <si>
    <t>Vegan</t>
  </si>
  <si>
    <t>2063515405</t>
  </si>
  <si>
    <t>Lukas Barfield</t>
  </si>
  <si>
    <t>253-241-7399</t>
  </si>
  <si>
    <t>Barfield, Jennifer</t>
  </si>
  <si>
    <t>5627 South Puget Sound Avenue</t>
  </si>
  <si>
    <t>Tacoma</t>
  </si>
  <si>
    <t>98409</t>
  </si>
  <si>
    <t>Dan</t>
  </si>
  <si>
    <t>Razzaia</t>
  </si>
  <si>
    <t>president@kentparas.org</t>
  </si>
  <si>
    <t>He/They</t>
  </si>
  <si>
    <t>4252204018</t>
  </si>
  <si>
    <t>Malia Razzaia</t>
  </si>
  <si>
    <t>206-790-6155</t>
  </si>
  <si>
    <t>Razzaia, Dan</t>
  </si>
  <si>
    <t>28650 Kent Black Diamond Road Southeast</t>
  </si>
  <si>
    <t>Kent</t>
  </si>
  <si>
    <t>98042</t>
  </si>
  <si>
    <t>Matt</t>
  </si>
  <si>
    <t>Heiszler</t>
  </si>
  <si>
    <t>mheiszler@yahoo.com</t>
  </si>
  <si>
    <t>2537402807</t>
  </si>
  <si>
    <t>Michaela Heiszler</t>
  </si>
  <si>
    <t>425-367-1935</t>
  </si>
  <si>
    <t>Heiszler, Matt</t>
  </si>
  <si>
    <t>340 SE Spring St</t>
  </si>
  <si>
    <t>Pullman</t>
  </si>
  <si>
    <t>99163</t>
  </si>
  <si>
    <t>26-35</t>
  </si>
  <si>
    <t>Danita</t>
  </si>
  <si>
    <t>Kiourkas</t>
  </si>
  <si>
    <t>danita181@aol.com</t>
  </si>
  <si>
    <t>Diabetes, asthma allergic to dust and dogs.</t>
  </si>
  <si>
    <t>+2536869992</t>
  </si>
  <si>
    <t>Rose Kiourkas</t>
  </si>
  <si>
    <t>253-208-7209</t>
  </si>
  <si>
    <t>Kiourkas, Danita</t>
  </si>
  <si>
    <t>2502 South Melrose</t>
  </si>
  <si>
    <t>98405</t>
  </si>
  <si>
    <t>Keyth</t>
  </si>
  <si>
    <t>Harrison</t>
  </si>
  <si>
    <t>kharrison@nea.org</t>
  </si>
  <si>
    <t>check-in 24th and out 29th. Going to ESP also</t>
  </si>
  <si>
    <t>+2029759853</t>
  </si>
  <si>
    <t>Timako Love</t>
  </si>
  <si>
    <t>704-977-9185</t>
  </si>
  <si>
    <t>Harrison, Keyth</t>
  </si>
  <si>
    <t>P.O. Box 17478</t>
  </si>
  <si>
    <t>Memphis</t>
  </si>
  <si>
    <t>Tennessee</t>
  </si>
  <si>
    <t>TN</t>
  </si>
  <si>
    <t>38187</t>
  </si>
  <si>
    <t>Alyssa</t>
  </si>
  <si>
    <t>Mueller</t>
  </si>
  <si>
    <t>alyssa.mueller@edmn.org</t>
  </si>
  <si>
    <t>Gluten Free</t>
  </si>
  <si>
    <t>6512476298</t>
  </si>
  <si>
    <t>Mike Mueller</t>
  </si>
  <si>
    <t>651-785-8665</t>
  </si>
  <si>
    <t>Mueller, Alyssa</t>
  </si>
  <si>
    <t>316 North 4th Street</t>
  </si>
  <si>
    <t>River Falls</t>
  </si>
  <si>
    <t>Wisconsin</t>
  </si>
  <si>
    <t>WI</t>
  </si>
  <si>
    <t>54022</t>
  </si>
  <si>
    <t>Regina</t>
  </si>
  <si>
    <t>Gambrell</t>
  </si>
  <si>
    <t>regina.gambrell@floridaea.org</t>
  </si>
  <si>
    <t>Attending ESP Conference. Keep in same room</t>
  </si>
  <si>
    <t>My local or UniServ Council is my employer. Reimburse my LOCAL or UNISERV COUNCIL</t>
  </si>
  <si>
    <t>Hillsborough County Teachers Association</t>
  </si>
  <si>
    <t>Brittni Wegmann</t>
  </si>
  <si>
    <t>brittni.wegmann@floridaea.org</t>
  </si>
  <si>
    <t>+18134852054</t>
  </si>
  <si>
    <t>Annette Gambrell</t>
  </si>
  <si>
    <t>813-485-2054</t>
  </si>
  <si>
    <t>Gambrell, Regina</t>
  </si>
  <si>
    <t>4427 Cambio Gardens court</t>
  </si>
  <si>
    <t>Tampa</t>
  </si>
  <si>
    <t>33610</t>
  </si>
  <si>
    <t>Derrick</t>
  </si>
  <si>
    <t>Bullard</t>
  </si>
  <si>
    <t>202072@hcps.net</t>
  </si>
  <si>
    <t>Hillsborough Classroom Teachers Association</t>
  </si>
  <si>
    <t>Tamica Thomas</t>
  </si>
  <si>
    <t>Tamica.Thomas@Floridaea.org</t>
  </si>
  <si>
    <t>813-400-0810</t>
  </si>
  <si>
    <t>Michael Bullard</t>
  </si>
  <si>
    <t>813-470-0032</t>
  </si>
  <si>
    <t>Bullard, Derrick</t>
  </si>
  <si>
    <t>7203 Trinity Place</t>
  </si>
  <si>
    <t>Native American/Alaska Native</t>
  </si>
  <si>
    <t>Branden</t>
  </si>
  <si>
    <t>Lane</t>
  </si>
  <si>
    <t>branden.lane@floridaea.org</t>
  </si>
  <si>
    <t>8632586891</t>
  </si>
  <si>
    <t>Mary Lane</t>
  </si>
  <si>
    <t>616-204-3827</t>
  </si>
  <si>
    <t>Lane, Branden</t>
  </si>
  <si>
    <t>1240 Merrimack Drive</t>
  </si>
  <si>
    <t>Davenport</t>
  </si>
  <si>
    <t>33837</t>
  </si>
  <si>
    <t>Bisexual</t>
  </si>
  <si>
    <t>Mili</t>
  </si>
  <si>
    <t>Criswell</t>
  </si>
  <si>
    <t>mili882@gmail.com</t>
  </si>
  <si>
    <t>Seafood/Iodine</t>
  </si>
  <si>
    <t>Hillsbrough Classroom Teachers Association</t>
  </si>
  <si>
    <t>Tamica.Thomas@floridaea.org</t>
  </si>
  <si>
    <t>+18133840162</t>
  </si>
  <si>
    <t>Jaineicea Halyard</t>
  </si>
  <si>
    <t>813-666-9382</t>
  </si>
  <si>
    <t>Criswell, Mili</t>
  </si>
  <si>
    <t>37792 Beacon Brick drive</t>
  </si>
  <si>
    <t>tampa</t>
  </si>
  <si>
    <t>33540</t>
  </si>
  <si>
    <t>Rhonda</t>
  </si>
  <si>
    <t>Miller</t>
  </si>
  <si>
    <t>rhonda.miller@hcps.net</t>
  </si>
  <si>
    <t>Sulfa fentanyl Brain tumors Seizures</t>
  </si>
  <si>
    <t>Hillsborough classroom teacher association</t>
  </si>
  <si>
    <t>Tamica.thomas@floridaea.org</t>
  </si>
  <si>
    <t>813-235-3705</t>
  </si>
  <si>
    <t>Debi Lee</t>
  </si>
  <si>
    <t>813-505-1616</t>
  </si>
  <si>
    <t>Miller, Rhonda</t>
  </si>
  <si>
    <t>1607 White Dove Ct.</t>
  </si>
  <si>
    <t>Brandon</t>
  </si>
  <si>
    <t>33510</t>
  </si>
  <si>
    <t>Jaimie</t>
  </si>
  <si>
    <t>Flaherty</t>
  </si>
  <si>
    <t>jaimie.flaherty@mnea.org</t>
  </si>
  <si>
    <t>MNEA Field Organizer</t>
  </si>
  <si>
    <t>13144973874</t>
  </si>
  <si>
    <t>Jeff Flaherty</t>
  </si>
  <si>
    <t>314-293-1729</t>
  </si>
  <si>
    <t>Flaherty, Jaimie</t>
  </si>
  <si>
    <t>8 Kniess Court</t>
  </si>
  <si>
    <t>Troy</t>
  </si>
  <si>
    <t>63379</t>
  </si>
  <si>
    <t>Tara</t>
  </si>
  <si>
    <t>Richardson</t>
  </si>
  <si>
    <t>tara.richardson@mnea.org</t>
  </si>
  <si>
    <t>5735088532</t>
  </si>
  <si>
    <t>Kamara Warner</t>
  </si>
  <si>
    <t>314-648-4433</t>
  </si>
  <si>
    <t>Richardson, Tara</t>
  </si>
  <si>
    <t>4168 Swift Dr.</t>
  </si>
  <si>
    <t>BRIDGETON</t>
  </si>
  <si>
    <t>63044</t>
  </si>
  <si>
    <t>Rebecca</t>
  </si>
  <si>
    <t>Wilson</t>
  </si>
  <si>
    <t>Rebecca.wilson@mnea.org</t>
  </si>
  <si>
    <t>5735088523</t>
  </si>
  <si>
    <t>Sean Wilson</t>
  </si>
  <si>
    <t>314-893-6550</t>
  </si>
  <si>
    <t>Wilson, Rebecca</t>
  </si>
  <si>
    <t>109 NW Mock Ave_x000D_
Unit 4201</t>
  </si>
  <si>
    <t>109 NW Mock Ave</t>
  </si>
  <si>
    <t>Blue Springs</t>
  </si>
  <si>
    <t>64014</t>
  </si>
  <si>
    <t>Semra</t>
  </si>
  <si>
    <t>Deaner</t>
  </si>
  <si>
    <t>semra.deaner@neaalaska.org</t>
  </si>
  <si>
    <t>Shellfish and bivalves (for example, oyster sauce)</t>
  </si>
  <si>
    <t>907 321-2777</t>
  </si>
  <si>
    <t>Sydney Lee</t>
  </si>
  <si>
    <t>907-957-2152</t>
  </si>
  <si>
    <t>Deaner, Semra</t>
  </si>
  <si>
    <t>2215 Raven Rd  #A</t>
  </si>
  <si>
    <t>Douglas</t>
  </si>
  <si>
    <t>99824</t>
  </si>
  <si>
    <t>Tracie</t>
  </si>
  <si>
    <t>Champion</t>
  </si>
  <si>
    <t>tchampion@washingtonea.org</t>
  </si>
  <si>
    <t>I’m allergic to bees, eggs, and nightshades.</t>
  </si>
  <si>
    <t>+12538862475</t>
  </si>
  <si>
    <t>Velvet Champion</t>
  </si>
  <si>
    <t>206-753-9225</t>
  </si>
  <si>
    <t>Champion, Tracie</t>
  </si>
  <si>
    <t>3911 Southwest Monroe St.</t>
  </si>
  <si>
    <t>Seattle</t>
  </si>
  <si>
    <t>Wa</t>
  </si>
  <si>
    <t>98136</t>
  </si>
  <si>
    <t>Prefer not to say</t>
  </si>
  <si>
    <t>Cecilia</t>
  </si>
  <si>
    <t>Mena</t>
  </si>
  <si>
    <t>Cmena@washingtonea.org</t>
  </si>
  <si>
    <t>Seattle Education Association</t>
  </si>
  <si>
    <t>2063701021</t>
  </si>
  <si>
    <t>Johnny Juan</t>
  </si>
  <si>
    <t>206-380-5024</t>
  </si>
  <si>
    <t>Mena, Cecilia</t>
  </si>
  <si>
    <t>1429 S 128th St</t>
  </si>
  <si>
    <t>98168</t>
  </si>
  <si>
    <t>Gonzalez</t>
  </si>
  <si>
    <t>tara.gonzalez@floridaea.org</t>
  </si>
  <si>
    <t>Hillsborough County</t>
  </si>
  <si>
    <t>+18138175337</t>
  </si>
  <si>
    <t>Danny Gonzalez</t>
  </si>
  <si>
    <t>813-817-5338</t>
  </si>
  <si>
    <t>Gonzalez, Tara</t>
  </si>
  <si>
    <t>11419 palm pasture drive</t>
  </si>
  <si>
    <t>33635</t>
  </si>
  <si>
    <t>Julie</t>
  </si>
  <si>
    <t>Resh-Jelliff</t>
  </si>
  <si>
    <t>Julie.resh-jelliff@ieanea.org</t>
  </si>
  <si>
    <t>Allergic to all seafood and shellfish 
Allergic to internal iodine
Allergic to Vicodin</t>
  </si>
  <si>
    <t>630-862-4165</t>
  </si>
  <si>
    <t>Bennett Resh</t>
  </si>
  <si>
    <t>828-319-8377</t>
  </si>
  <si>
    <t>Resh-Jelliff, Julie</t>
  </si>
  <si>
    <t>3343 111th Street_x000D_
Apt 112</t>
  </si>
  <si>
    <t>3343 111th Street</t>
  </si>
  <si>
    <t>Naperville</t>
  </si>
  <si>
    <t>60564</t>
  </si>
  <si>
    <t>Questioning</t>
  </si>
  <si>
    <t>Kimberly</t>
  </si>
  <si>
    <t>Eldridge</t>
  </si>
  <si>
    <t>kimberlyeldridge82@yahoo.com</t>
  </si>
  <si>
    <t>Uniserv Associate Regions 26,27, 55</t>
  </si>
  <si>
    <t>Tomika Hasley</t>
  </si>
  <si>
    <t>Tomika.halsey@ieanea.org</t>
  </si>
  <si>
    <t>224-482-2988</t>
  </si>
  <si>
    <t>Michael Eldridge</t>
  </si>
  <si>
    <t>708-373-2672</t>
  </si>
  <si>
    <t>Eldridge, Kimberly</t>
  </si>
  <si>
    <t>298 Madison Ave</t>
  </si>
  <si>
    <t>Calumet City</t>
  </si>
  <si>
    <t>60409</t>
  </si>
  <si>
    <t>ERIC</t>
  </si>
  <si>
    <t>LONGUSKI</t>
  </si>
  <si>
    <t>elonguski@mea.org</t>
  </si>
  <si>
    <t>I cannot eat raw milk, cream, yogurt or ice cream.  Cooked dairy, cheese and butter are fine.</t>
  </si>
  <si>
    <t>Livonia E. A.</t>
  </si>
  <si>
    <t>8103344659</t>
  </si>
  <si>
    <t>Tammy Longuski</t>
  </si>
  <si>
    <t>810-841-1659</t>
  </si>
  <si>
    <t>LONGUSKI, ERIC</t>
  </si>
  <si>
    <t>5030 WHITE PINE DR</t>
  </si>
  <si>
    <t>CHINA</t>
  </si>
  <si>
    <t>48054</t>
  </si>
  <si>
    <t>William</t>
  </si>
  <si>
    <t>Triolet</t>
  </si>
  <si>
    <t>WTriolet@mea.org</t>
  </si>
  <si>
    <t>Two beds please</t>
  </si>
  <si>
    <t>2E MEA Coordinating Council</t>
  </si>
  <si>
    <t>Patricia Stanchina</t>
  </si>
  <si>
    <t>patticake3776@gmail.com</t>
  </si>
  <si>
    <t>734-634-0289</t>
  </si>
  <si>
    <t>Lori Triolet</t>
  </si>
  <si>
    <t>734-788-8919</t>
  </si>
  <si>
    <t>Triolet, William</t>
  </si>
  <si>
    <t>42942 Barchester Rd</t>
  </si>
  <si>
    <t>Canton</t>
  </si>
  <si>
    <t>48187</t>
  </si>
  <si>
    <t>Tonya</t>
  </si>
  <si>
    <t>Karpinski</t>
  </si>
  <si>
    <t>Tkarpinski@mea.org</t>
  </si>
  <si>
    <t>Wayne-Westland 2C Coordinating Council</t>
  </si>
  <si>
    <t>Steve Conn</t>
  </si>
  <si>
    <t>sconn@mea.org</t>
  </si>
  <si>
    <t>MEDA</t>
  </si>
  <si>
    <t>5172422545</t>
  </si>
  <si>
    <t>Whitney Caruth</t>
  </si>
  <si>
    <t>517-242-3161</t>
  </si>
  <si>
    <t>Karpinski, Tonya</t>
  </si>
  <si>
    <t>888 Jolly Rd</t>
  </si>
  <si>
    <t>Okemos</t>
  </si>
  <si>
    <t>48864</t>
  </si>
  <si>
    <t>Nelly</t>
  </si>
  <si>
    <t>Henjes</t>
  </si>
  <si>
    <t>nhenjes@veanea.org</t>
  </si>
  <si>
    <t>Hilton Honors# 140681835</t>
  </si>
  <si>
    <t>(703)713-5143</t>
  </si>
  <si>
    <t>Andy Henjes</t>
  </si>
  <si>
    <t>727-641-6967</t>
  </si>
  <si>
    <t>Henjes, Nelly</t>
  </si>
  <si>
    <t>11885 Grand Commons Ave. Apt 407_x000D_
Apt 407</t>
  </si>
  <si>
    <t>11885 Grand Commons Ave. Apt 407</t>
  </si>
  <si>
    <t>Fairfax</t>
  </si>
  <si>
    <t>Virginia</t>
  </si>
  <si>
    <t>VA</t>
  </si>
  <si>
    <t>22030</t>
  </si>
  <si>
    <t>Julian</t>
  </si>
  <si>
    <t>Quinonez</t>
  </si>
  <si>
    <t>JQuinonez@washingtonea.org</t>
  </si>
  <si>
    <t>WEA-Eastern Washington</t>
  </si>
  <si>
    <t>Morgan Cazee-Widhalm</t>
  </si>
  <si>
    <t>mcazee-widhalm@washingtonea.org</t>
  </si>
  <si>
    <t>6193243246</t>
  </si>
  <si>
    <t>Erwin Quinonez</t>
  </si>
  <si>
    <t>415-418-8931</t>
  </si>
  <si>
    <t>Quinonez, Julian</t>
  </si>
  <si>
    <t>1718 N Garvin CT</t>
  </si>
  <si>
    <t>Spokane Valley</t>
  </si>
  <si>
    <t>99016</t>
  </si>
  <si>
    <t>Alisha</t>
  </si>
  <si>
    <t>Gregory-Davis</t>
  </si>
  <si>
    <t>Agregorydavis@washingtonea.org</t>
  </si>
  <si>
    <t>2533171279</t>
  </si>
  <si>
    <t>Julie Tibbs</t>
  </si>
  <si>
    <t>206-271-1488</t>
  </si>
  <si>
    <t>Gregory-Davis, Alisha</t>
  </si>
  <si>
    <t>3935 61st Ave East</t>
  </si>
  <si>
    <t>Fife</t>
  </si>
  <si>
    <t>98424</t>
  </si>
  <si>
    <t>Benjamin</t>
  </si>
  <si>
    <t>Huff</t>
  </si>
  <si>
    <t>bhuff1445@gmail.com</t>
  </si>
  <si>
    <t>2067341166</t>
  </si>
  <si>
    <t>Angelique</t>
  </si>
  <si>
    <t>253-325-1711</t>
  </si>
  <si>
    <t>Huff, Benjamin</t>
  </si>
  <si>
    <t>28122 140th Ave SE</t>
  </si>
  <si>
    <t>Christine</t>
  </si>
  <si>
    <t>Fitzgerald</t>
  </si>
  <si>
    <t>jcatfitz@msn.com</t>
  </si>
  <si>
    <t>Specialists in Education Association</t>
  </si>
  <si>
    <t>+13072864503</t>
  </si>
  <si>
    <t>John Fitzgerald</t>
  </si>
  <si>
    <t>307-286-7925</t>
  </si>
  <si>
    <t>Fitzgerald, Christine</t>
  </si>
  <si>
    <t>3672 Foxcroft Rd</t>
  </si>
  <si>
    <t>Cheyenne</t>
  </si>
  <si>
    <t>82001</t>
  </si>
  <si>
    <t>Diana</t>
  </si>
  <si>
    <t>Bolt</t>
  </si>
  <si>
    <t>boltdiana4@gmail.com</t>
  </si>
  <si>
    <t>IB</t>
  </si>
  <si>
    <t>Sweeteayer School District #1</t>
  </si>
  <si>
    <t>Rechelle</t>
  </si>
  <si>
    <t>Knevich@gmail.com</t>
  </si>
  <si>
    <t>3074480793</t>
  </si>
  <si>
    <t>Diana Bolt</t>
  </si>
  <si>
    <t>307-382-3168</t>
  </si>
  <si>
    <t>Bolt, Diana</t>
  </si>
  <si>
    <t>3220 Dewar Dr_x000D_
Apt103</t>
  </si>
  <si>
    <t>3220 Dewar Dr</t>
  </si>
  <si>
    <t>Rocksprings</t>
  </si>
  <si>
    <t>82901</t>
  </si>
  <si>
    <t>ashley</t>
  </si>
  <si>
    <t>carson</t>
  </si>
  <si>
    <t>Carsonash307@gmail.com</t>
  </si>
  <si>
    <t>Tree nuts</t>
  </si>
  <si>
    <t>Sweetwater Classified Education Association</t>
  </si>
  <si>
    <t>Sweetwater county school district #1 Transportation Dept</t>
  </si>
  <si>
    <t>Knezovichr@sw1.k12.wy.us</t>
  </si>
  <si>
    <t>Sweetwater County Classified Education Association</t>
  </si>
  <si>
    <t>3078716684</t>
  </si>
  <si>
    <t>Michael Carson</t>
  </si>
  <si>
    <t>307-371-1533</t>
  </si>
  <si>
    <t>carson, ashley</t>
  </si>
  <si>
    <t>2218 Big Sky Trail</t>
  </si>
  <si>
    <t>Rock Springs</t>
  </si>
  <si>
    <t>Tomika</t>
  </si>
  <si>
    <t>Halsey</t>
  </si>
  <si>
    <t>NEA MEMBER Affiliate Staff</t>
  </si>
  <si>
    <t>Bee stings</t>
  </si>
  <si>
    <t>7739969307</t>
  </si>
  <si>
    <t>Cynthia Hodges</t>
  </si>
  <si>
    <t>773-450-6495</t>
  </si>
  <si>
    <t>Halsey, Tomika</t>
  </si>
  <si>
    <t>19537 Lake Lynwood dr</t>
  </si>
  <si>
    <t>Lynwood</t>
  </si>
  <si>
    <t>60411</t>
  </si>
  <si>
    <t>Roberta</t>
  </si>
  <si>
    <t>Lewis</t>
  </si>
  <si>
    <t>roberta.lewis@mnea.org</t>
  </si>
  <si>
    <t>MUST HAVE ADA ROOM WITH ROLL IN SHOWER.</t>
  </si>
  <si>
    <t>I AM A BELOW THE KNEE AMPUTEE.</t>
  </si>
  <si>
    <t>Mobile</t>
  </si>
  <si>
    <t>9134499290</t>
  </si>
  <si>
    <t>Myrna Golden</t>
  </si>
  <si>
    <t>417-793-1251</t>
  </si>
  <si>
    <t>Lewis, Roberta</t>
  </si>
  <si>
    <t>4737 County Road 95</t>
  </si>
  <si>
    <t>Carthage</t>
  </si>
  <si>
    <t>64836</t>
  </si>
  <si>
    <t>61+</t>
  </si>
  <si>
    <t>Brendan</t>
  </si>
  <si>
    <t>Jarvis</t>
  </si>
  <si>
    <t>bjarvis@okea.org</t>
  </si>
  <si>
    <t>I will also be attending the ESP Conference and would like to stay in the same room if possible. Thanks!</t>
  </si>
  <si>
    <t>+19189498612</t>
  </si>
  <si>
    <t>Andi Jarvis</t>
  </si>
  <si>
    <t>918-829-2817</t>
  </si>
  <si>
    <t>Jarvis, Brendan</t>
  </si>
  <si>
    <t>32 DYLAN DR</t>
  </si>
  <si>
    <t>INOLA</t>
  </si>
  <si>
    <t>Oklahoma</t>
  </si>
  <si>
    <t>OK</t>
  </si>
  <si>
    <t>74036</t>
  </si>
  <si>
    <t>Last Registration Date</t>
  </si>
  <si>
    <t>2025, Week 43</t>
  </si>
  <si>
    <t>2025, Week 44</t>
  </si>
  <si>
    <t>2025, Week 45</t>
  </si>
  <si>
    <t>2025, Week 46</t>
  </si>
  <si>
    <t>2025, Week 47</t>
  </si>
  <si>
    <t>2025, Week 49</t>
  </si>
  <si>
    <t>2026, Week 03</t>
  </si>
  <si>
    <t>2026, Week 04</t>
  </si>
  <si>
    <t>2026, Week 06</t>
  </si>
  <si>
    <t>2026, Week 07</t>
  </si>
  <si>
    <t>2026, Week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</si>
</sst>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font>
      <sz val="10"/>
      <color theme="1"/>
      <name val="Arial"/>
      <family val="2"/>
    </font>
    <font>
      <u/>
      <sz val="10"/>
      <color rgb="FF0000FF"/>
      <name val="Calibri"/>
      <family val="2"/>
    </font>
    <font>
      <b/>
      <sz val="10"/>
      <color theme="1"/>
      <name val="Calibri"/>
      <family val="2"/>
    </font>
    <font>
      <b/>
      <sz val="12"/>
      <color theme="1"/>
      <name val="Calibri"/>
      <family val="2"/>
    </font>
    <font>
      <sz val="10"/>
      <color theme="1"/>
      <name val="Calibri"/>
      <family val="2"/>
    </font>
    <font>
      <b/>
      <sz val="11"/>
      <color theme="1"/>
      <name val="Calibri"/>
      <family val="2"/>
    </font>
    <font>
      <b/>
      <sz val="14"/>
      <color theme="1"/>
      <name val="Calibri"/>
      <family val="2"/>
    </font>
    <font>
      <sz val="12"/>
      <color theme="1"/>
      <name val="Calibri"/>
      <family val="2"/>
    </font>
    <font>
      <u/>
      <sz val="12"/>
      <color rgb="FF0000FF"/>
      <name val="Calibri"/>
      <family val="2"/>
    </font>
    <font>
      <b/>
      <sz val="18"/>
      <color theme="1"/>
      <name val="Calibri"/>
      <family val="2"/>
    </font>
    <font>
      <b/>
      <sz val="13"/>
      <color theme="1"/>
      <name val="Calibri"/>
      <family val="2"/>
    </font>
    <font>
      <u/>
      <sz val="10"/>
      <color rgb="FF0000FF"/>
      <name val="Arial"/>
      <family val="2"/>
    </font>
    <font>
      <sz val="12"/>
      <color theme="1"/>
      <name val="Calibri"/>
    </font>
  </fonts>
  <fills count="5">
    <fill>
      <patternFill patternType="none"/>
    </fill>
    <fill>
      <patternFill patternType="gray125"/>
    </fill>
    <fill>
      <patternFill patternType="solid">
        <fgColor rgb="FFEDEDED"/>
        <bgColor indexed="64"/>
      </patternFill>
    </fill>
    <fill>
      <patternFill patternType="solid">
        <fgColor rgb="FFD9D9D9"/>
        <bgColor indexed="64"/>
      </patternFill>
    </fill>
    <fill>
      <patternFill patternType="solid">
        <fgColor rgb="FFF2F2F2"/>
        <bgColor indexed="64"/>
      </patternFill>
    </fill>
  </fills>
  <borders count="5">
    <border>
      <left/>
      <right/>
      <top/>
      <bottom/>
      <diagonal/>
    </border>
    <border>
      <left/>
      <right/>
      <top style="thin">
        <color rgb="FF000000"/>
      </top>
      <bottom style="thin">
        <color rgb="FF000000"/>
      </bottom>
      <diagonal/>
    </border>
    <border>
      <left/>
      <right/>
      <top/>
      <bottom style="thin">
        <color rgb="FF000000"/>
      </bottom>
      <diagonal/>
    </border>
    <border>
      <left/>
      <right/>
      <top/>
      <bottom style="thin">
        <color theme="1" tint="0.49995422223578601"/>
      </bottom>
      <diagonal/>
    </border>
    <border>
      <left/>
      <right/>
      <top style="thin">
        <color rgb="FF000000"/>
      </top>
      <bottom/>
      <diagonal/>
    </border>
  </borders>
  <cellStyleXfs count="2">
    <xf numFmtId="0" fontId="0" fillId="0" borderId="0"/>
    <xf numFmtId="0" fontId="11" fillId="0" borderId="0"/>
  </cellStyleXfs>
  <cellXfs count="40">
    <xf numFmtId="0" fontId="0" fillId="0" borderId="0" xfId="0"/>
    <xf numFmtId="0" fontId="11" fillId="0" borderId="0" xfId="1"/>
    <xf numFmtId="0" fontId="9" fillId="0" borderId="0" xfId="0" applyFont="1" applyAlignment="1">
      <alignment vertical="center"/>
    </xf>
    <xf numFmtId="49" fontId="7" fillId="0" borderId="0" xfId="0" applyNumberFormat="1" applyFont="1" applyAlignment="1">
      <alignment wrapText="1"/>
    </xf>
    <xf numFmtId="3" fontId="7" fillId="0" borderId="0" xfId="0" applyNumberFormat="1" applyFont="1"/>
    <xf numFmtId="49" fontId="7" fillId="2" borderId="0" xfId="0" applyNumberFormat="1" applyFont="1" applyFill="1" applyAlignment="1">
      <alignment wrapText="1"/>
    </xf>
    <xf numFmtId="3" fontId="7" fillId="2" borderId="0" xfId="0" applyNumberFormat="1" applyFont="1" applyFill="1"/>
    <xf numFmtId="0" fontId="10" fillId="0" borderId="1" xfId="0" applyFont="1" applyBorder="1" applyAlignment="1">
      <alignment vertical="center" wrapText="1"/>
    </xf>
    <xf numFmtId="0" fontId="9" fillId="0" borderId="2" xfId="0" applyFont="1" applyBorder="1" applyAlignment="1">
      <alignment vertical="center"/>
    </xf>
    <xf numFmtId="0" fontId="9" fillId="0" borderId="3" xfId="0" applyFont="1" applyBorder="1" applyAlignment="1">
      <alignment vertical="center"/>
    </xf>
    <xf numFmtId="22" fontId="7" fillId="0" borderId="0" xfId="0" applyNumberFormat="1" applyFont="1"/>
    <xf numFmtId="14" fontId="7" fillId="0" borderId="0" xfId="0" applyNumberFormat="1" applyFont="1"/>
    <xf numFmtId="49" fontId="8" fillId="0" borderId="0" xfId="1" applyNumberFormat="1" applyFont="1" applyAlignment="1">
      <alignment wrapText="1"/>
    </xf>
    <xf numFmtId="22" fontId="7" fillId="2" borderId="0" xfId="0" applyNumberFormat="1" applyFont="1" applyFill="1"/>
    <xf numFmtId="14" fontId="7" fillId="2" borderId="0" xfId="0" applyNumberFormat="1" applyFont="1" applyFill="1"/>
    <xf numFmtId="49" fontId="8" fillId="2" borderId="0" xfId="1" applyNumberFormat="1" applyFont="1" applyFill="1" applyAlignment="1">
      <alignment wrapText="1"/>
    </xf>
    <xf numFmtId="49" fontId="7" fillId="2" borderId="0" xfId="0" quotePrefix="1" applyNumberFormat="1" applyFont="1" applyFill="1" applyAlignment="1">
      <alignment wrapText="1"/>
    </xf>
    <xf numFmtId="49" fontId="7" fillId="0" borderId="0" xfId="0" quotePrefix="1" applyNumberFormat="1" applyFont="1" applyAlignment="1">
      <alignment wrapText="1"/>
    </xf>
    <xf numFmtId="0" fontId="5" fillId="4" borderId="4" xfId="0" applyFont="1" applyFill="1" applyBorder="1" applyAlignment="1">
      <alignment horizontal="right" vertical="center" wrapText="1"/>
    </xf>
    <xf numFmtId="0" fontId="4" fillId="0" borderId="4" xfId="0" applyFont="1" applyBorder="1" applyAlignment="1">
      <alignment horizontal="left" vertical="center" wrapText="1"/>
    </xf>
    <xf numFmtId="0" fontId="5" fillId="4" borderId="0" xfId="0" applyFont="1" applyFill="1" applyAlignment="1">
      <alignment horizontal="right" vertical="center" wrapText="1"/>
    </xf>
    <xf numFmtId="0" fontId="4" fillId="0" borderId="0" xfId="0" applyFont="1" applyAlignment="1">
      <alignment horizontal="left" vertical="center" wrapText="1"/>
    </xf>
    <xf numFmtId="0" fontId="2" fillId="0" borderId="4" xfId="0" applyFont="1" applyBorder="1" applyAlignment="1">
      <alignment horizontal="left" vertical="center" wrapText="1"/>
    </xf>
    <xf numFmtId="0" fontId="1" fillId="0" borderId="4" xfId="1" applyFont="1" applyBorder="1" applyAlignment="1">
      <alignment horizontal="right" vertical="center"/>
    </xf>
    <xf numFmtId="0" fontId="2" fillId="0" borderId="0" xfId="0" applyFont="1" applyAlignment="1">
      <alignment horizontal="left" vertical="center" wrapText="1"/>
    </xf>
    <xf numFmtId="0" fontId="1" fillId="0" borderId="0" xfId="1" applyFont="1" applyAlignment="1">
      <alignment horizontal="right" vertical="center"/>
    </xf>
    <xf numFmtId="0" fontId="12" fillId="0" borderId="0" xfId="0" pivotButton="1" applyFont="1"/>
    <xf numFmtId="0" fontId="12" fillId="0" borderId="0" xfId="0" applyFont="1"/>
    <xf numFmtId="3" fontId="12" fillId="0" borderId="0" xfId="0" applyNumberFormat="1" applyFont="1"/>
    <xf numFmtId="164" fontId="12" fillId="0" borderId="0" xfId="0" pivotButton="1" applyNumberFormat="1" applyFont="1"/>
    <xf numFmtId="164" fontId="12" fillId="0" borderId="0" xfId="0" applyNumberFormat="1" applyFont="1"/>
    <xf numFmtId="1" fontId="7" fillId="2" borderId="0" xfId="0" applyNumberFormat="1" applyFont="1" applyFill="1"/>
    <xf numFmtId="1" fontId="11" fillId="0" borderId="0" xfId="1" applyNumberFormat="1"/>
    <xf numFmtId="1" fontId="9" fillId="0" borderId="0" xfId="0" applyNumberFormat="1" applyFont="1" applyAlignment="1">
      <alignment vertical="center"/>
    </xf>
    <xf numFmtId="1" fontId="10" fillId="0" borderId="1" xfId="0" applyNumberFormat="1" applyFont="1" applyBorder="1" applyAlignment="1">
      <alignment vertical="center" wrapText="1"/>
    </xf>
    <xf numFmtId="1" fontId="7" fillId="0" borderId="0" xfId="0" applyNumberFormat="1" applyFont="1"/>
    <xf numFmtId="1" fontId="0" fillId="0" borderId="0" xfId="0" applyNumberFormat="1"/>
    <xf numFmtId="0" fontId="6"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0" fillId="0" borderId="2" xfId="0" applyBorder="1" applyAlignment="1"/>
  </cellXfs>
  <cellStyles count="2">
    <cellStyle name="Hyperlink" xfId="1" builtinId="8"/>
    <cellStyle name="Normal" xfId="0" builtinId="0"/>
  </cellStyles>
  <dxfs count="7">
    <dxf>
      <font>
        <b val="0"/>
        <i val="0"/>
        <strike val="0"/>
        <condense val="0"/>
        <extend val="0"/>
        <outline val="0"/>
        <shadow val="0"/>
        <u val="none"/>
        <vertAlign val="baseline"/>
        <sz val="12"/>
        <color theme="1"/>
        <name val="Calibri"/>
        <family val="2"/>
        <scheme val="none"/>
      </font>
      <numFmt numFmtId="1" formatCode="0"/>
    </dxf>
    <dxf>
      <font>
        <sz val="12"/>
        <name val="Calibri"/>
      </font>
    </dxf>
    <dxf>
      <font>
        <sz val="12"/>
        <name val="Calibri"/>
      </font>
    </dxf>
    <dxf>
      <numFmt numFmtId="164" formatCode="0.0%;;"/>
    </dxf>
    <dxf>
      <font>
        <sz val="12"/>
        <name val="Calibri"/>
      </font>
    </dxf>
    <dxf>
      <numFmt numFmtId="164" formatCode="0.0%;;"/>
    </dxf>
    <dxf>
      <font>
        <sz val="12"/>
        <name val="Calibr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4.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wrap="square"/>
          <a:lstStyle/>
          <a:p>
            <a:pPr algn="ctr">
              <a:defRPr lang="en-US" sz="1200" b="1" u="none" baseline="0">
                <a:latin typeface="Calibri"/>
                <a:ea typeface="Calibri"/>
              </a:defRPr>
            </a:pPr>
            <a:r>
              <a:rPr lang="en-US"/>
              <a:t>Registration Trend</a:t>
            </a:r>
          </a:p>
        </c:rich>
      </c:tx>
      <c:overlay val="0"/>
      <c:spPr>
        <a:noFill/>
        <a:ln>
          <a:noFill/>
        </a:ln>
      </c:spPr>
    </c:title>
    <c:autoTitleDeleted val="0"/>
    <c:plotArea>
      <c:layout/>
      <c:lineChart>
        <c:grouping val="standard"/>
        <c:varyColors val="0"/>
        <c:ser>
          <c:idx val="0"/>
          <c:order val="0"/>
          <c:cat>
            <c:strRef>
              <c:f>'Registration Trend'!$A$39:$A$49</c:f>
              <c:strCache>
                <c:ptCount val="11"/>
                <c:pt idx="0">
                  <c:v>2025, Week 43</c:v>
                </c:pt>
                <c:pt idx="1">
                  <c:v>2025, Week 44</c:v>
                </c:pt>
                <c:pt idx="2">
                  <c:v>2025, Week 45</c:v>
                </c:pt>
                <c:pt idx="3">
                  <c:v>2025, Week 46</c:v>
                </c:pt>
                <c:pt idx="4">
                  <c:v>2025, Week 47</c:v>
                </c:pt>
                <c:pt idx="5">
                  <c:v>2025, Week 49</c:v>
                </c:pt>
                <c:pt idx="6">
                  <c:v>2026, Week 03</c:v>
                </c:pt>
                <c:pt idx="7">
                  <c:v>2026, Week 04</c:v>
                </c:pt>
                <c:pt idx="8">
                  <c:v>2026, Week 06</c:v>
                </c:pt>
                <c:pt idx="9">
                  <c:v>2026, Week 07</c:v>
                </c:pt>
                <c:pt idx="10">
                  <c:v>2026, Week 12</c:v>
                </c:pt>
              </c:strCache>
            </c:strRef>
          </c:cat>
          <c:val>
            <c:numRef>
              <c:f>'Registration Trend'!$B$39:$B$49</c:f>
              <c:numCache>
                <c:formatCode>#,##0</c:formatCode>
                <c:ptCount val="11"/>
                <c:pt idx="0">
                  <c:v>11</c:v>
                </c:pt>
                <c:pt idx="1">
                  <c:v>6</c:v>
                </c:pt>
                <c:pt idx="2">
                  <c:v>2</c:v>
                </c:pt>
                <c:pt idx="3">
                  <c:v>8</c:v>
                </c:pt>
                <c:pt idx="4">
                  <c:v>5</c:v>
                </c:pt>
                <c:pt idx="5">
                  <c:v>1</c:v>
                </c:pt>
                <c:pt idx="6">
                  <c:v>10</c:v>
                </c:pt>
                <c:pt idx="7">
                  <c:v>1</c:v>
                </c:pt>
                <c:pt idx="8">
                  <c:v>1</c:v>
                </c:pt>
                <c:pt idx="9">
                  <c:v>1</c:v>
                </c:pt>
                <c:pt idx="10">
                  <c:v>1</c:v>
                </c:pt>
              </c:numCache>
            </c:numRef>
          </c:val>
          <c:smooth val="0"/>
          <c:extLst>
            <c:ext xmlns:c16="http://schemas.microsoft.com/office/drawing/2014/chart" uri="{C3380CC4-5D6E-409C-BE32-E72D297353CC}">
              <c16:uniqueId val="{00000000-E2A4-48DB-85FE-2EC773959564}"/>
            </c:ext>
          </c:extLst>
        </c:ser>
        <c:dLbls>
          <c:showLegendKey val="0"/>
          <c:showVal val="0"/>
          <c:showCatName val="0"/>
          <c:showSerName val="0"/>
          <c:showPercent val="0"/>
          <c:showBubbleSize val="0"/>
        </c:dLbls>
        <c:marker val="1"/>
        <c:smooth val="0"/>
        <c:axId val="1166476086"/>
        <c:axId val="1878805559"/>
      </c:lineChart>
      <c:catAx>
        <c:axId val="1166476086"/>
        <c:scaling>
          <c:orientation val="minMax"/>
        </c:scaling>
        <c:delete val="0"/>
        <c:axPos val="b"/>
        <c:title>
          <c:tx>
            <c:rich>
              <a:bodyPr wrap="square"/>
              <a:lstStyle/>
              <a:p>
                <a:pPr algn="ctr">
                  <a:defRPr lang="en-US" sz="1200" u="none" baseline="0">
                    <a:latin typeface="Calibri"/>
                    <a:ea typeface="Calibri"/>
                  </a:defRPr>
                </a:pPr>
                <a:r>
                  <a:rPr lang="en-US"/>
                  <a:t>Last Registration Date</a:t>
                </a:r>
              </a:p>
            </c:rich>
          </c:tx>
          <c:overlay val="0"/>
          <c:spPr>
            <a:noFill/>
          </c:spPr>
        </c:title>
        <c:numFmt formatCode="General" sourceLinked="1"/>
        <c:majorTickMark val="out"/>
        <c:minorTickMark val="none"/>
        <c:tickLblPos val="low"/>
        <c:txPr>
          <a:bodyPr wrap="square"/>
          <a:lstStyle/>
          <a:p>
            <a:pPr>
              <a:defRPr lang="en-US" sz="1200" u="none" baseline="0">
                <a:latin typeface="Calibri"/>
                <a:ea typeface="Calibri"/>
              </a:defRPr>
            </a:pPr>
            <a:endParaRPr lang="en-US"/>
          </a:p>
        </c:txPr>
        <c:crossAx val="1878805559"/>
        <c:crosses val="autoZero"/>
        <c:auto val="0"/>
        <c:lblAlgn val="ctr"/>
        <c:lblOffset val="100"/>
        <c:noMultiLvlLbl val="0"/>
      </c:catAx>
      <c:valAx>
        <c:axId val="1878805559"/>
        <c:scaling>
          <c:orientation val="minMax"/>
          <c:min val="0"/>
        </c:scaling>
        <c:delete val="0"/>
        <c:axPos val="l"/>
        <c:majorGridlines>
          <c:spPr>
            <a:ln/>
          </c:spPr>
        </c:majorGridlines>
        <c:title>
          <c:tx>
            <c:rich>
              <a:bodyPr rot="-5400000" vert="horz" wrap="square"/>
              <a:lstStyle/>
              <a:p>
                <a:pPr algn="ctr">
                  <a:defRPr/>
                </a:pPr>
                <a:r>
                  <a:rPr lang="en-US"/>
                  <a:t>Number of Invitees and Registrants</a:t>
                </a:r>
              </a:p>
            </c:rich>
          </c:tx>
          <c:overlay val="0"/>
          <c:spPr>
            <a:noFill/>
          </c:spPr>
        </c:title>
        <c:numFmt formatCode="@" sourceLinked="0"/>
        <c:majorTickMark val="out"/>
        <c:minorTickMark val="none"/>
        <c:tickLblPos val="nextTo"/>
        <c:txPr>
          <a:bodyPr wrap="square"/>
          <a:lstStyle/>
          <a:p>
            <a:pPr>
              <a:defRPr lang="en-US" sz="1200" u="none" baseline="0">
                <a:latin typeface="Calibri"/>
                <a:ea typeface="Calibri"/>
              </a:defRPr>
            </a:pPr>
            <a:endParaRPr lang="en-US"/>
          </a:p>
        </c:txPr>
        <c:crossAx val="1166476086"/>
        <c:crosses val="autoZero"/>
        <c:crossBetween val="between"/>
      </c:valAx>
      <c:spPr>
        <a:solidFill>
          <a:srgbClr val="FFFFFF"/>
        </a:solidFill>
        <a:ln w="12700">
          <a:solidFill>
            <a:srgbClr val="808080"/>
          </a:solidFill>
        </a:ln>
      </c:spPr>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11</xdr:col>
      <xdr:colOff>95250</xdr:colOff>
      <xdr:row>35</xdr:row>
      <xdr:rowOff>142875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07.579912152774" createdVersion="3" refreshedVersion="8" recordCount="5" xr:uid="{00000000-000A-0000-FFFF-FFFF04000000}">
  <cacheSource type="worksheet">
    <worksheetSource ref="A20:B25" sheet="Registration Type"/>
  </cacheSource>
  <cacheFields count="2">
    <cacheField name="Registration Type" numFmtId="49">
      <sharedItems count="5">
        <s v="Facilitators"/>
        <s v="K12 Member (ESP/Certificate)"/>
        <s v="NEA Headquarters Staff"/>
        <s v="NEA Member"/>
        <s v="NEA Member (Affiliate/Local Staff)"/>
      </sharedItems>
    </cacheField>
    <cacheField name="Invitees and Registrants" numFmtId="3">
      <sharedItems containsSemiMixedTypes="0" containsString="0" containsNumber="1" containsInteger="1" minValue="5" maxValue="14"/>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07.579912384259" createdVersion="3" refreshedVersion="8" recordCount="5" xr:uid="{00000000-000A-0000-FFFF-FFFF03000000}">
  <cacheSource type="worksheet">
    <worksheetSource ref="A20:B25" sheet="Registration Type"/>
  </cacheSource>
  <cacheFields count="2">
    <cacheField name="Registration Type" numFmtId="49">
      <sharedItems count="5">
        <s v="Facilitators"/>
        <s v="K12 Member (ESP/Certificate)"/>
        <s v="NEA Headquarters Staff"/>
        <s v="NEA Member"/>
        <s v="NEA Member (Affiliate/Local Staff)"/>
      </sharedItems>
    </cacheField>
    <cacheField name="Invitees and Registrants" numFmtId="3">
      <sharedItems containsSemiMixedTypes="0" containsString="0" containsNumber="1" containsInteger="1" minValue="5" maxValue="14"/>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07.579912499998" createdVersion="3" refreshedVersion="8" recordCount="15" xr:uid="{00000000-000A-0000-FFFF-FFFF02000000}">
  <cacheSource type="worksheet">
    <worksheetSource ref="A24:B39" sheet="Copy of Registration Type"/>
  </cacheSource>
  <cacheFields count="2">
    <cacheField name="NEA Affiliate" numFmtId="49">
      <sharedItems count="15">
        <s v="California Teachers Association"/>
        <s v="Education Minnesota"/>
        <s v="Florida Education Association"/>
        <s v="Illinois Education Association-NEA"/>
        <s v="Massachusetts Teachers Association"/>
        <s v="Michigan Education Association"/>
        <s v="Missouri NEA"/>
        <s v="National Education Association"/>
        <s v="NEA-Alaska"/>
        <s v="Oklahoma Education Association"/>
        <s v="Pennsylvania State Education Assn"/>
        <s v="The South Carolina Education Association"/>
        <s v="Virginia Education Association"/>
        <s v="Washington Education Association"/>
        <s v="Wyoming Education Association"/>
      </sharedItems>
    </cacheField>
    <cacheField name="Invitees and Registrants" numFmtId="3">
      <sharedItems containsSemiMixedTypes="0" containsString="0" containsNumber="1" containsInteger="1" minValue="1" maxValue="10"/>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lmes, Ellen [NEA]" refreshedDate="46107.579912615744" createdVersion="3" refreshedVersion="8" recordCount="15" xr:uid="{00000000-000A-0000-FFFF-FFFF01000000}">
  <cacheSource type="worksheet">
    <worksheetSource ref="A24:B39" sheet="Copy of Registration Type"/>
  </cacheSource>
  <cacheFields count="2">
    <cacheField name="NEA Affiliate" numFmtId="49">
      <sharedItems count="15">
        <s v="California Teachers Association"/>
        <s v="Education Minnesota"/>
        <s v="Florida Education Association"/>
        <s v="Illinois Education Association-NEA"/>
        <s v="Massachusetts Teachers Association"/>
        <s v="Michigan Education Association"/>
        <s v="Missouri NEA"/>
        <s v="National Education Association"/>
        <s v="NEA-Alaska"/>
        <s v="Oklahoma Education Association"/>
        <s v="Pennsylvania State Education Assn"/>
        <s v="The South Carolina Education Association"/>
        <s v="Virginia Education Association"/>
        <s v="Washington Education Association"/>
        <s v="Wyoming Education Association"/>
      </sharedItems>
    </cacheField>
    <cacheField name="Invitees and Registrants" numFmtId="3">
      <sharedItems containsSemiMixedTypes="0" containsString="0" containsNumber="1" containsInteger="1" minValue="1" maxValue="1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n v="9"/>
  </r>
  <r>
    <x v="1"/>
    <n v="7"/>
  </r>
  <r>
    <x v="2"/>
    <n v="5"/>
  </r>
  <r>
    <x v="3"/>
    <n v="12"/>
  </r>
  <r>
    <x v="4"/>
    <n v="14"/>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n v="9"/>
  </r>
  <r>
    <x v="1"/>
    <n v="7"/>
  </r>
  <r>
    <x v="2"/>
    <n v="5"/>
  </r>
  <r>
    <x v="3"/>
    <n v="12"/>
  </r>
  <r>
    <x v="4"/>
    <n v="14"/>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
  <r>
    <x v="0"/>
    <n v="1"/>
  </r>
  <r>
    <x v="1"/>
    <n v="1"/>
  </r>
  <r>
    <x v="2"/>
    <n v="7"/>
  </r>
  <r>
    <x v="3"/>
    <n v="4"/>
  </r>
  <r>
    <x v="4"/>
    <n v="1"/>
  </r>
  <r>
    <x v="5"/>
    <n v="4"/>
  </r>
  <r>
    <x v="6"/>
    <n v="5"/>
  </r>
  <r>
    <x v="7"/>
    <n v="3"/>
  </r>
  <r>
    <x v="8"/>
    <n v="3"/>
  </r>
  <r>
    <x v="9"/>
    <n v="1"/>
  </r>
  <r>
    <x v="10"/>
    <n v="1"/>
  </r>
  <r>
    <x v="11"/>
    <n v="1"/>
  </r>
  <r>
    <x v="12"/>
    <n v="1"/>
  </r>
  <r>
    <x v="13"/>
    <n v="10"/>
  </r>
  <r>
    <x v="14"/>
    <n v="4"/>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
  <r>
    <x v="0"/>
    <n v="1"/>
  </r>
  <r>
    <x v="1"/>
    <n v="1"/>
  </r>
  <r>
    <x v="2"/>
    <n v="7"/>
  </r>
  <r>
    <x v="3"/>
    <n v="4"/>
  </r>
  <r>
    <x v="4"/>
    <n v="1"/>
  </r>
  <r>
    <x v="5"/>
    <n v="4"/>
  </r>
  <r>
    <x v="6"/>
    <n v="5"/>
  </r>
  <r>
    <x v="7"/>
    <n v="3"/>
  </r>
  <r>
    <x v="8"/>
    <n v="3"/>
  </r>
  <r>
    <x v="9"/>
    <n v="1"/>
  </r>
  <r>
    <x v="10"/>
    <n v="1"/>
  </r>
  <r>
    <x v="11"/>
    <n v="1"/>
  </r>
  <r>
    <x v="12"/>
    <n v="1"/>
  </r>
  <r>
    <x v="13"/>
    <n v="10"/>
  </r>
  <r>
    <x v="14"/>
    <n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4816" applyNumberFormats="0" applyBorderFormats="0" applyFontFormats="0" applyPatternFormats="0" applyAlignmentFormats="0" applyWidthHeightFormats="1" dataCaption="Data" errorCaption="(No Value)" showError="1" missingCaption="0" updatedVersion="8" useAutoFormatting="1" itemPrintTitles="1" createdVersion="4" rowHeaderCaption="NEA Affiliate" colHeaderCaption="Invitees and Registrants">
  <location ref="A5:B21" firstHeaderRow="1" firstDataRow="1" firstDataCol="1"/>
  <pivotFields count="2">
    <pivotField axis="axisRow" compact="0" outline="0" subtotalTop="0" showAll="0" sortType="ascending">
      <items count="16">
        <item x="0"/>
        <item x="1"/>
        <item x="2"/>
        <item x="3"/>
        <item x="4"/>
        <item x="5"/>
        <item x="6"/>
        <item x="7"/>
        <item x="8"/>
        <item x="9"/>
        <item x="10"/>
        <item x="11"/>
        <item x="12"/>
        <item x="13"/>
        <item x="14"/>
        <item t="default"/>
      </items>
    </pivotField>
    <pivotField dataField="1" compact="0" outline="0" subtotalTop="0" showAll="0"/>
  </pivotFields>
  <rowFields count="1">
    <field x="0"/>
  </rowFields>
  <rowItems count="16">
    <i>
      <x/>
    </i>
    <i>
      <x v="1"/>
    </i>
    <i>
      <x v="2"/>
    </i>
    <i>
      <x v="3"/>
    </i>
    <i>
      <x v="4"/>
    </i>
    <i>
      <x v="5"/>
    </i>
    <i>
      <x v="6"/>
    </i>
    <i>
      <x v="7"/>
    </i>
    <i>
      <x v="8"/>
    </i>
    <i>
      <x v="9"/>
    </i>
    <i>
      <x v="10"/>
    </i>
    <i>
      <x v="11"/>
    </i>
    <i>
      <x v="12"/>
    </i>
    <i>
      <x v="13"/>
    </i>
    <i>
      <x v="14"/>
    </i>
    <i t="grand">
      <x/>
    </i>
  </rowItems>
  <colItems count="1">
    <i/>
  </colItems>
  <dataFields count="1">
    <dataField name="Invitees and Registrants" fld="1" baseField="0" baseItem="0" numFmtId="3"/>
  </dataFields>
  <formats count="1">
    <format dxfId="6">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Copy of Registration Type" cacheId="4815" applyNumberFormats="0" applyBorderFormats="0" applyFontFormats="0" applyPatternFormats="0" applyAlignmentFormats="0" applyWidthHeightFormats="1" dataCaption="Data" errorCaption="0" showError="1" missingCaption="0" updatedVersion="8" useAutoFormatting="1" itemPrintTitles="1" createdVersion="4" rowHeaderCaption="NEA Affiliate" colHeaderCaption="Invitees and Registrants">
  <location ref="E5:F21" firstHeaderRow="1" firstDataRow="1" firstDataCol="1"/>
  <pivotFields count="2">
    <pivotField axis="axisRow" compact="0" outline="0" subtotalTop="0" showAll="0" sortType="ascending">
      <items count="16">
        <item x="0"/>
        <item x="1"/>
        <item x="2"/>
        <item x="3"/>
        <item x="4"/>
        <item x="5"/>
        <item x="6"/>
        <item x="7"/>
        <item x="8"/>
        <item x="9"/>
        <item x="10"/>
        <item x="11"/>
        <item x="12"/>
        <item x="13"/>
        <item x="14"/>
        <item t="default"/>
      </items>
    </pivotField>
    <pivotField dataField="1" compact="0" outline="0" subtotalTop="0" showAll="0"/>
  </pivotFields>
  <rowFields count="1">
    <field x="0"/>
  </rowFields>
  <rowItems count="16">
    <i>
      <x/>
    </i>
    <i>
      <x v="1"/>
    </i>
    <i>
      <x v="2"/>
    </i>
    <i>
      <x v="3"/>
    </i>
    <i>
      <x v="4"/>
    </i>
    <i>
      <x v="5"/>
    </i>
    <i>
      <x v="6"/>
    </i>
    <i>
      <x v="7"/>
    </i>
    <i>
      <x v="8"/>
    </i>
    <i>
      <x v="9"/>
    </i>
    <i>
      <x v="10"/>
    </i>
    <i>
      <x v="11"/>
    </i>
    <i>
      <x v="12"/>
    </i>
    <i>
      <x v="13"/>
    </i>
    <i>
      <x v="14"/>
    </i>
    <i t="grand">
      <x/>
    </i>
  </rowItems>
  <colItems count="1">
    <i/>
  </colItems>
  <dataFields count="1">
    <dataField name="Invitees and Registrants" fld="1" showDataAs="percentOfCol" baseField="0" baseItem="0" numFmtId="3"/>
  </dataFields>
  <formats count="2">
    <format dxfId="4">
      <pivotArea type="all" dataOnly="0" outline="0" fieldPosition="0"/>
    </format>
    <format dxfId="5">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2000000}" name="PivotTable2" cacheId="4813" applyNumberFormats="0" applyBorderFormats="0" applyFontFormats="0" applyPatternFormats="0" applyAlignmentFormats="0" applyWidthHeightFormats="1" dataCaption="Data" errorCaption="0" showError="1" missingCaption="0" updatedVersion="8" useAutoFormatting="1" itemPrintTitles="1" createdVersion="4" rowHeaderCaption="Registration Type" colHeaderCaption="Invitees and Registrants">
  <location ref="E5:F11" firstHeaderRow="1" firstDataRow="1" firstDataCol="1"/>
  <pivotFields count="2">
    <pivotField axis="axisRow" compact="0" outline="0" subtotalTop="0" showAll="0" sortType="ascending">
      <items count="6">
        <item x="0"/>
        <item x="1"/>
        <item x="2"/>
        <item x="3"/>
        <item x="4"/>
        <item t="default"/>
      </items>
    </pivotField>
    <pivotField dataField="1" compact="0" outline="0" subtotalTop="0" showAll="0"/>
  </pivotFields>
  <rowFields count="1">
    <field x="0"/>
  </rowFields>
  <rowItems count="6">
    <i>
      <x/>
    </i>
    <i>
      <x v="1"/>
    </i>
    <i>
      <x v="2"/>
    </i>
    <i>
      <x v="3"/>
    </i>
    <i>
      <x v="4"/>
    </i>
    <i t="grand">
      <x/>
    </i>
  </rowItems>
  <colItems count="1">
    <i/>
  </colItems>
  <dataFields count="1">
    <dataField name="Invitees and Registrants" fld="1" showDataAs="percentOfCol" baseField="0" baseItem="0" numFmtId="3"/>
  </dataFields>
  <formats count="2">
    <format dxfId="2">
      <pivotArea type="all" dataOnly="0" outline="0" fieldPosition="0"/>
    </format>
    <format dxfId="3">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3000000}" name="Registration Type" cacheId="4814" applyNumberFormats="0" applyBorderFormats="0" applyFontFormats="0" applyPatternFormats="0" applyAlignmentFormats="0" applyWidthHeightFormats="1" dataCaption="Data" errorCaption="(No Value)" showError="1" missingCaption="0" updatedVersion="8" useAutoFormatting="1" itemPrintTitles="1" createdVersion="4" rowHeaderCaption="Registration Type" colHeaderCaption="Invitees and Registrants">
  <location ref="A5:B11" firstHeaderRow="1" firstDataRow="1" firstDataCol="1"/>
  <pivotFields count="2">
    <pivotField axis="axisRow" compact="0" outline="0" subtotalTop="0" showAll="0" sortType="ascending">
      <items count="6">
        <item x="0"/>
        <item x="1"/>
        <item x="2"/>
        <item x="3"/>
        <item x="4"/>
        <item t="default"/>
      </items>
    </pivotField>
    <pivotField dataField="1" compact="0" outline="0" subtotalTop="0" showAll="0"/>
  </pivotFields>
  <rowFields count="1">
    <field x="0"/>
  </rowFields>
  <rowItems count="6">
    <i>
      <x/>
    </i>
    <i>
      <x v="1"/>
    </i>
    <i>
      <x v="2"/>
    </i>
    <i>
      <x v="3"/>
    </i>
    <i>
      <x v="4"/>
    </i>
    <i t="grand">
      <x/>
    </i>
  </rowItems>
  <colItems count="1">
    <i/>
  </colItems>
  <dataFields count="1">
    <dataField name="Invitees and Registrants" fld="1" baseField="0" baseItem="0" numFmtId="3"/>
  </dataFields>
  <formats count="1">
    <format dxfId="1">
      <pivotArea type="all" dataOnly="0" outline="0" fieldPosition="0"/>
    </format>
  </formats>
  <pivotTableStyleInfo name="PivotStyleLight22" showRowHeaders="1" showColHeaders="1" showRowStripes="1"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B39" totalsRowShown="0">
  <autoFilter ref="A24:B39" xr:uid="{00000000-0009-0000-0100-000001000000}"/>
  <tableColumns count="2">
    <tableColumn id="1" xr3:uid="{00000000-0010-0000-0000-000001000000}" name="NEA Affiliate"/>
    <tableColumn id="2" xr3:uid="{00000000-0010-0000-0000-000002000000}" name="Invitees and Registrant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0:B25" totalsRowShown="0">
  <autoFilter ref="A20:B25" xr:uid="{00000000-0009-0000-0100-000002000000}"/>
  <tableColumns count="2">
    <tableColumn id="1" xr3:uid="{00000000-0010-0000-0100-000001000000}" name="Registration Type"/>
    <tableColumn id="2" xr3:uid="{00000000-0010-0000-0100-000002000000}" name="Invitees and Registrants"/>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4:AM51" totalsRowShown="0">
  <autoFilter ref="A4:AM51" xr:uid="{00000000-0009-0000-0100-000003000000}"/>
  <sortState xmlns:xlrd2="http://schemas.microsoft.com/office/spreadsheetml/2017/richdata2" ref="A5:AM51">
    <sortCondition ref="H4:H51"/>
  </sortState>
  <tableColumns count="39">
    <tableColumn id="1" xr3:uid="{00000000-0010-0000-0200-000001000000}" name="Last Registration Date (GMT-05:00) Eastern [US &amp; Canada]"/>
    <tableColumn id="39" xr3:uid="{6281C4B4-7138-48F7-8CB0-12352D46DE2F}" name="Group" dataDxfId="0"/>
    <tableColumn id="2" xr3:uid="{00000000-0010-0000-0200-000002000000}" name="First Name"/>
    <tableColumn id="3" xr3:uid="{00000000-0010-0000-0200-000003000000}" name="Last Name"/>
    <tableColumn id="4" xr3:uid="{00000000-0010-0000-0200-000004000000}" name="Email Address"/>
    <tableColumn id="5" xr3:uid="{00000000-0010-0000-0200-000005000000}" name="NEA Affiliate"/>
    <tableColumn id="6" xr3:uid="{00000000-0010-0000-0200-000006000000}" name="Gender Pronouns - Do Not Use"/>
    <tableColumn id="7" xr3:uid="{00000000-0010-0000-0200-000007000000}" name="Registration Type"/>
    <tableColumn id="8" xr3:uid="{00000000-0010-0000-0200-000008000000}" name="Do you need a hotel room?"/>
    <tableColumn id="9" xr3:uid="{00000000-0010-0000-0200-000009000000}" name="Check-In Date"/>
    <tableColumn id="10" xr3:uid="{00000000-0010-0000-0200-00000A000000}" name="Check-Out Date"/>
    <tableColumn id="11" xr3:uid="{00000000-0010-0000-0200-00000B000000}" name="Hotel Comments:"/>
    <tableColumn id="12" xr3:uid="{00000000-0010-0000-0200-00000C000000}" name="Dietary Restrictions/Allergies "/>
    <tableColumn id="13" xr3:uid="{00000000-0010-0000-0200-00000D000000}" name="Pursuant to the Americans with Disabilities Act, do you require specific aids or services?"/>
    <tableColumn id="14" xr3:uid="{00000000-0010-0000-0200-00000E000000}" name="NEA will reimburse your employer (state, local association or UniServ Council) your travel expenses. Hotel and airfare will be direct billed and paid by NEA. Contact your state, local, or UniServ Council on your reimbursement process."/>
    <tableColumn id="15" xr3:uid="{00000000-0010-0000-0200-00000F000000}" name="Full employer name (local association or UniServ Council no abbreviations):"/>
    <tableColumn id="16" xr3:uid="{00000000-0010-0000-0200-000010000000}" name="Employer contact first and last name (person to contact if we need a W9):"/>
    <tableColumn id="17" xr3:uid="{00000000-0010-0000-0200-000011000000}" name="Employer contact email address (email to contact if we need a W9):"/>
    <tableColumn id="18" xr3:uid="{00000000-0010-0000-0200-000012000000}" name="Local Association (Not Listed)"/>
    <tableColumn id="19" xr3:uid="{00000000-0010-0000-0200-000013000000}" name="Mobile Phone Number"/>
    <tableColumn id="20" xr3:uid="{00000000-0010-0000-0200-000014000000}" name="Emergency Contact Name"/>
    <tableColumn id="21" xr3:uid="{00000000-0010-0000-0200-000015000000}" name="Emergency Contact Cell Phone"/>
    <tableColumn id="22" xr3:uid="{00000000-0010-0000-0200-000016000000}" name="Full Name"/>
    <tableColumn id="23" xr3:uid="{00000000-0010-0000-0200-000017000000}" name="Home Address"/>
    <tableColumn id="24" xr3:uid="{00000000-0010-0000-0200-000018000000}" name="Home Address 1"/>
    <tableColumn id="25" xr3:uid="{00000000-0010-0000-0200-000019000000}" name="Home City"/>
    <tableColumn id="26" xr3:uid="{00000000-0010-0000-0200-00001A000000}" name="Home State/Province"/>
    <tableColumn id="27" xr3:uid="{00000000-0010-0000-0200-00001B000000}" name="Home State/Province Code"/>
    <tableColumn id="28" xr3:uid="{00000000-0010-0000-0200-00001C000000}" name="Home ZIP/Postal Code"/>
    <tableColumn id="29" xr3:uid="{00000000-0010-0000-0200-00001D000000}" name="What is your Race/Ethnicity?"/>
    <tableColumn id="30" xr3:uid="{00000000-0010-0000-0200-00001E000000}" name="What is your sexual orientation?"/>
    <tableColumn id="31" xr3:uid="{00000000-0010-0000-0200-00001F000000}" name="Please select your gender identity"/>
    <tableColumn id="32" xr3:uid="{00000000-0010-0000-0200-000020000000}" name="What is your age range?"/>
    <tableColumn id="33" xr3:uid="{00000000-0010-0000-0200-000021000000}" name="What is your career experience?"/>
    <tableColumn id="34" xr3:uid="{00000000-0010-0000-0200-000022000000}" name="Invitee Status"/>
    <tableColumn id="35" xr3:uid="{00000000-0010-0000-0200-000023000000}" name="Do you have dietary preferences?"/>
    <tableColumn id="36" xr3:uid="{00000000-0010-0000-0200-000024000000}" name="Pursuant to the ADA do you require specific aids?"/>
    <tableColumn id="37" xr3:uid="{00000000-0010-0000-0200-000025000000}" name="Last Modified By"/>
    <tableColumn id="38" xr3:uid="{00000000-0010-0000-0200-000026000000}" name="Registration Last Mod. Date (GMT-05:00) Eastern [US &amp; Canada]"/>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8:B49" totalsRowShown="0">
  <autoFilter ref="A38:B49" xr:uid="{00000000-0009-0000-0100-000004000000}"/>
  <tableColumns count="2">
    <tableColumn id="1" xr3:uid="{00000000-0010-0000-0300-000001000000}" name="Last Registration Date"/>
    <tableColumn id="2" xr3:uid="{00000000-0010-0000-0300-000002000000}" name="Invitees and Registra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fa826966-3acd-42e6-8c33-68262353431a&amp;inviteestub=dc7f113f-9631-4403-b9b0-2766a0fb2890" TargetMode="External"/><Relationship Id="rId18" Type="http://schemas.openxmlformats.org/officeDocument/2006/relationships/hyperlink" Target="https://app.cvent.com/subscribers/events2/Invitee/InviteeDetails?evtstub=fa826966-3acd-42e6-8c33-68262353431a&amp;inviteestub=6fc1a28f-1331-4f73-b8eb-ad443d4d120f" TargetMode="External"/><Relationship Id="rId26" Type="http://schemas.openxmlformats.org/officeDocument/2006/relationships/hyperlink" Target="https://app.cvent.com/subscribers/events2/Invitee/InviteeDetails?evtstub=fa826966-3acd-42e6-8c33-68262353431a&amp;inviteestub=65df7230-bbd9-4e85-ad66-1e24896e4372" TargetMode="External"/><Relationship Id="rId39" Type="http://schemas.openxmlformats.org/officeDocument/2006/relationships/hyperlink" Target="https://app.cvent.com/subscribers/events2/Invitee/InviteeDetails?evtstub=fa826966-3acd-42e6-8c33-68262353431a&amp;inviteestub=353cad4c-451b-4cc4-8987-f4f572b45590" TargetMode="External"/><Relationship Id="rId21" Type="http://schemas.openxmlformats.org/officeDocument/2006/relationships/hyperlink" Target="https://app.cvent.com/subscribers/events2/Invitee/InviteeDetails?evtstub=fa826966-3acd-42e6-8c33-68262353431a&amp;inviteestub=ae1a27e0-7d3f-4495-9f07-9eb9d933cfeb" TargetMode="External"/><Relationship Id="rId34" Type="http://schemas.openxmlformats.org/officeDocument/2006/relationships/hyperlink" Target="https://app.cvent.com/subscribers/events2/Invitee/InviteeDetails?evtstub=fa826966-3acd-42e6-8c33-68262353431a&amp;inviteestub=2b7dc9ee-71a0-4430-84b8-b48a1cbdf78e" TargetMode="External"/><Relationship Id="rId42" Type="http://schemas.openxmlformats.org/officeDocument/2006/relationships/hyperlink" Target="https://app.cvent.com/subscribers/events2/Invitee/InviteeDetails?evtstub=fa826966-3acd-42e6-8c33-68262353431a&amp;inviteestub=6075b6db-c30d-4215-8332-7a792299bd0c" TargetMode="External"/><Relationship Id="rId47" Type="http://schemas.openxmlformats.org/officeDocument/2006/relationships/hyperlink" Target="https://app.cvent.com/subscribers/events2/Invitee/InviteeDetails?evtstub=fa826966-3acd-42e6-8c33-68262353431a&amp;inviteestub=aa07a7eb-486b-4aa4-8b24-088edf3ac469" TargetMode="External"/><Relationship Id="rId7" Type="http://schemas.openxmlformats.org/officeDocument/2006/relationships/hyperlink" Target="https://app.cvent.com/subscribers/events2/Invitee/InviteeDetails?evtstub=fa826966-3acd-42e6-8c33-68262353431a&amp;inviteestub=f295e9d4-dfd1-45c3-b8c2-0d8288c22749" TargetMode="External"/><Relationship Id="rId2" Type="http://schemas.openxmlformats.org/officeDocument/2006/relationships/hyperlink" Target="https://app.cvent.com/subscribers/events2/Invitee/InviteeDetails?evtstub=fa826966-3acd-42e6-8c33-68262353431a&amp;inviteestub=bd6a6e3f-03e1-4a14-a376-0f150fadfa39" TargetMode="External"/><Relationship Id="rId16" Type="http://schemas.openxmlformats.org/officeDocument/2006/relationships/hyperlink" Target="https://app.cvent.com/subscribers/events2/Invitee/InviteeDetails?evtstub=fa826966-3acd-42e6-8c33-68262353431a&amp;inviteestub=335f0543-4c04-4af8-b02e-5bc2cf87382f" TargetMode="External"/><Relationship Id="rId29" Type="http://schemas.openxmlformats.org/officeDocument/2006/relationships/hyperlink" Target="https://app.cvent.com/subscribers/events2/Invitee/InviteeDetails?evtstub=fa826966-3acd-42e6-8c33-68262353431a&amp;inviteestub=273b4641-d4af-4725-bdf1-09b163f86525" TargetMode="External"/><Relationship Id="rId1" Type="http://schemas.openxmlformats.org/officeDocument/2006/relationships/hyperlink" Target="https://app.cvent.com/subscribers/events2/Invitee/InviteeDetails?evtstub=fa826966-3acd-42e6-8c33-68262353431a&amp;inviteestub=ac157d1c-ab96-4ea4-b1ec-3e068f504e72" TargetMode="External"/><Relationship Id="rId6" Type="http://schemas.openxmlformats.org/officeDocument/2006/relationships/hyperlink" Target="https://app.cvent.com/subscribers/events2/Invitee/InviteeDetails?evtstub=fa826966-3acd-42e6-8c33-68262353431a&amp;inviteestub=c881036b-ca23-4e96-b8db-95fbb4d3f4b7" TargetMode="External"/><Relationship Id="rId11" Type="http://schemas.openxmlformats.org/officeDocument/2006/relationships/hyperlink" Target="https://app.cvent.com/subscribers/events2/Invitee/InviteeDetails?evtstub=fa826966-3acd-42e6-8c33-68262353431a&amp;inviteestub=b53ff23d-e044-4065-ac7d-06900961dbe9" TargetMode="External"/><Relationship Id="rId24" Type="http://schemas.openxmlformats.org/officeDocument/2006/relationships/hyperlink" Target="https://app.cvent.com/subscribers/events2/Invitee/InviteeDetails?evtstub=fa826966-3acd-42e6-8c33-68262353431a&amp;inviteestub=079bddd1-f9b8-4fe4-8cfd-348945c53fc0" TargetMode="External"/><Relationship Id="rId32" Type="http://schemas.openxmlformats.org/officeDocument/2006/relationships/hyperlink" Target="https://app.cvent.com/subscribers/events2/Invitee/InviteeDetails?evtstub=fa826966-3acd-42e6-8c33-68262353431a&amp;inviteestub=033e58dd-e09c-4c5e-9e5d-0e97be5c26f0" TargetMode="External"/><Relationship Id="rId37" Type="http://schemas.openxmlformats.org/officeDocument/2006/relationships/hyperlink" Target="https://app.cvent.com/subscribers/events2/Invitee/InviteeDetails?evtstub=fa826966-3acd-42e6-8c33-68262353431a&amp;inviteestub=ed6aef00-a7a8-46b2-b526-c7a202b4ef73" TargetMode="External"/><Relationship Id="rId40" Type="http://schemas.openxmlformats.org/officeDocument/2006/relationships/hyperlink" Target="https://app.cvent.com/subscribers/events2/Invitee/InviteeDetails?evtstub=fa826966-3acd-42e6-8c33-68262353431a&amp;inviteestub=9e421fff-3414-4588-9be8-ac822d54ebbe" TargetMode="External"/><Relationship Id="rId45" Type="http://schemas.openxmlformats.org/officeDocument/2006/relationships/hyperlink" Target="https://app.cvent.com/subscribers/events2/Invitee/InviteeDetails?evtstub=fa826966-3acd-42e6-8c33-68262353431a&amp;inviteestub=025e7523-68b8-46f5-8327-a2a793d14f4b" TargetMode="External"/><Relationship Id="rId5" Type="http://schemas.openxmlformats.org/officeDocument/2006/relationships/hyperlink" Target="https://app.cvent.com/subscribers/events2/Invitee/InviteeDetails?evtstub=fa826966-3acd-42e6-8c33-68262353431a&amp;inviteestub=17538c78-5c1b-48bd-9504-75c6fd19511a" TargetMode="External"/><Relationship Id="rId15" Type="http://schemas.openxmlformats.org/officeDocument/2006/relationships/hyperlink" Target="https://app.cvent.com/subscribers/events2/Invitee/InviteeDetails?evtstub=fa826966-3acd-42e6-8c33-68262353431a&amp;inviteestub=8489fb73-c694-4344-b27b-f363baca66b5" TargetMode="External"/><Relationship Id="rId23" Type="http://schemas.openxmlformats.org/officeDocument/2006/relationships/hyperlink" Target="https://app.cvent.com/subscribers/events2/Invitee/InviteeDetails?evtstub=fa826966-3acd-42e6-8c33-68262353431a&amp;inviteestub=23e1588e-66a4-4fe0-a1f2-1aa03189a5c7" TargetMode="External"/><Relationship Id="rId28" Type="http://schemas.openxmlformats.org/officeDocument/2006/relationships/hyperlink" Target="https://app.cvent.com/subscribers/events2/Invitee/InviteeDetails?evtstub=fa826966-3acd-42e6-8c33-68262353431a&amp;inviteestub=35e72783-ad5d-40c9-8b24-5942759c32b3" TargetMode="External"/><Relationship Id="rId36" Type="http://schemas.openxmlformats.org/officeDocument/2006/relationships/hyperlink" Target="https://app.cvent.com/subscribers/events2/Invitee/InviteeDetails?evtstub=fa826966-3acd-42e6-8c33-68262353431a&amp;inviteestub=bf2db1d9-f6b6-4778-856d-f3b254b4ca13" TargetMode="External"/><Relationship Id="rId10" Type="http://schemas.openxmlformats.org/officeDocument/2006/relationships/hyperlink" Target="https://app.cvent.com/subscribers/events2/Invitee/InviteeDetails?evtstub=fa826966-3acd-42e6-8c33-68262353431a&amp;inviteestub=51e681e5-b4cc-4010-8473-fd3f42c1c385" TargetMode="External"/><Relationship Id="rId19" Type="http://schemas.openxmlformats.org/officeDocument/2006/relationships/hyperlink" Target="https://app.cvent.com/subscribers/events2/Invitee/InviteeDetails?evtstub=fa826966-3acd-42e6-8c33-68262353431a&amp;inviteestub=c529b708-6743-4f6b-9add-ef5dc33387cc" TargetMode="External"/><Relationship Id="rId31" Type="http://schemas.openxmlformats.org/officeDocument/2006/relationships/hyperlink" Target="https://app.cvent.com/subscribers/events2/Invitee/InviteeDetails?evtstub=fa826966-3acd-42e6-8c33-68262353431a&amp;inviteestub=52f0b07d-ada4-4bd3-8176-4ada7802fc26" TargetMode="External"/><Relationship Id="rId44" Type="http://schemas.openxmlformats.org/officeDocument/2006/relationships/hyperlink" Target="https://app.cvent.com/subscribers/events2/Invitee/InviteeDetails?evtstub=fa826966-3acd-42e6-8c33-68262353431a&amp;inviteestub=48ae4751-f420-4f40-85b3-4d144f418ac4" TargetMode="External"/><Relationship Id="rId4" Type="http://schemas.openxmlformats.org/officeDocument/2006/relationships/hyperlink" Target="https://app.cvent.com/subscribers/events2/Invitee/InviteeDetails?evtstub=fa826966-3acd-42e6-8c33-68262353431a&amp;inviteestub=3bdd1f16-c7dc-419f-af61-6740a2f3aaa2" TargetMode="External"/><Relationship Id="rId9" Type="http://schemas.openxmlformats.org/officeDocument/2006/relationships/hyperlink" Target="https://app.cvent.com/subscribers/events2/Invitee/InviteeDetails?evtstub=fa826966-3acd-42e6-8c33-68262353431a&amp;inviteestub=ac9fbfd2-2a1c-4f6a-bbc5-740a3a8a0e10" TargetMode="External"/><Relationship Id="rId14" Type="http://schemas.openxmlformats.org/officeDocument/2006/relationships/hyperlink" Target="https://app.cvent.com/subscribers/events2/Invitee/InviteeDetails?evtstub=fa826966-3acd-42e6-8c33-68262353431a&amp;inviteestub=d105b98d-659e-456b-8f00-103a7766aabb" TargetMode="External"/><Relationship Id="rId22" Type="http://schemas.openxmlformats.org/officeDocument/2006/relationships/hyperlink" Target="https://app.cvent.com/subscribers/events2/Invitee/InviteeDetails?evtstub=fa826966-3acd-42e6-8c33-68262353431a&amp;inviteestub=0eb6c2af-4f9c-433e-be79-0e5f20f90845" TargetMode="External"/><Relationship Id="rId27" Type="http://schemas.openxmlformats.org/officeDocument/2006/relationships/hyperlink" Target="https://app.cvent.com/subscribers/events2/Invitee/InviteeDetails?evtstub=fa826966-3acd-42e6-8c33-68262353431a&amp;inviteestub=42c35ea3-be02-48a0-b578-12263264e212" TargetMode="External"/><Relationship Id="rId30" Type="http://schemas.openxmlformats.org/officeDocument/2006/relationships/hyperlink" Target="https://app.cvent.com/subscribers/events2/Invitee/InviteeDetails?evtstub=fa826966-3acd-42e6-8c33-68262353431a&amp;inviteestub=2b404480-6d3d-44c6-bed6-5bdd96c5d908" TargetMode="External"/><Relationship Id="rId35" Type="http://schemas.openxmlformats.org/officeDocument/2006/relationships/hyperlink" Target="https://app.cvent.com/subscribers/events2/Invitee/InviteeDetails?evtstub=fa826966-3acd-42e6-8c33-68262353431a&amp;inviteestub=ad44e844-49b0-4b97-b41d-4539e1724df4" TargetMode="External"/><Relationship Id="rId43" Type="http://schemas.openxmlformats.org/officeDocument/2006/relationships/hyperlink" Target="https://app.cvent.com/subscribers/events2/Invitee/InviteeDetails?evtstub=fa826966-3acd-42e6-8c33-68262353431a&amp;inviteestub=a95429e9-1844-43fd-964e-cfc8aaf4999c" TargetMode="External"/><Relationship Id="rId48" Type="http://schemas.openxmlformats.org/officeDocument/2006/relationships/table" Target="../tables/table3.xml"/><Relationship Id="rId8" Type="http://schemas.openxmlformats.org/officeDocument/2006/relationships/hyperlink" Target="https://app.cvent.com/subscribers/events2/Invitee/InviteeDetails?evtstub=fa826966-3acd-42e6-8c33-68262353431a&amp;inviteestub=095cd2f6-2ece-4029-acf5-b3280b4aebdb" TargetMode="External"/><Relationship Id="rId3" Type="http://schemas.openxmlformats.org/officeDocument/2006/relationships/hyperlink" Target="https://app.cvent.com/subscribers/events2/Invitee/InviteeDetails?evtstub=fa826966-3acd-42e6-8c33-68262353431a&amp;inviteestub=721ccab0-063c-4f6f-8e67-411d8a4952ba" TargetMode="External"/><Relationship Id="rId12" Type="http://schemas.openxmlformats.org/officeDocument/2006/relationships/hyperlink" Target="https://app.cvent.com/subscribers/events2/Invitee/InviteeDetails?evtstub=fa826966-3acd-42e6-8c33-68262353431a&amp;inviteestub=79e4fa8d-407c-4877-8aa0-6886c54b3662" TargetMode="External"/><Relationship Id="rId17" Type="http://schemas.openxmlformats.org/officeDocument/2006/relationships/hyperlink" Target="https://app.cvent.com/subscribers/events2/Invitee/InviteeDetails?evtstub=fa826966-3acd-42e6-8c33-68262353431a&amp;inviteestub=43510050-a66c-4294-8d6e-6dcbafbd875e" TargetMode="External"/><Relationship Id="rId25" Type="http://schemas.openxmlformats.org/officeDocument/2006/relationships/hyperlink" Target="https://app.cvent.com/subscribers/events2/Invitee/InviteeDetails?evtstub=fa826966-3acd-42e6-8c33-68262353431a&amp;inviteestub=112bf2be-0d48-4b42-8a72-e9fc1acb92ca" TargetMode="External"/><Relationship Id="rId33" Type="http://schemas.openxmlformats.org/officeDocument/2006/relationships/hyperlink" Target="https://app.cvent.com/subscribers/events2/Invitee/InviteeDetails?evtstub=fa826966-3acd-42e6-8c33-68262353431a&amp;inviteestub=6d3c3301-814d-4c61-a3ed-7e658acfe0a6" TargetMode="External"/><Relationship Id="rId38" Type="http://schemas.openxmlformats.org/officeDocument/2006/relationships/hyperlink" Target="https://app.cvent.com/subscribers/events2/Invitee/InviteeDetails?evtstub=fa826966-3acd-42e6-8c33-68262353431a&amp;inviteestub=8ba83a33-b17c-4059-9333-8a9740877bdd" TargetMode="External"/><Relationship Id="rId46" Type="http://schemas.openxmlformats.org/officeDocument/2006/relationships/hyperlink" Target="https://app.cvent.com/subscribers/events2/Invitee/InviteeDetails?evtstub=fa826966-3acd-42e6-8c33-68262353431a&amp;inviteestub=0977eed4-230d-41ec-b53b-82c0ee0e1acd" TargetMode="External"/><Relationship Id="rId20" Type="http://schemas.openxmlformats.org/officeDocument/2006/relationships/hyperlink" Target="https://app.cvent.com/subscribers/events2/Invitee/InviteeDetails?evtstub=fa826966-3acd-42e6-8c33-68262353431a&amp;inviteestub=5aa91fa0-9f11-4283-9734-b5dae21644e9" TargetMode="External"/><Relationship Id="rId41" Type="http://schemas.openxmlformats.org/officeDocument/2006/relationships/hyperlink" Target="https://app.cvent.com/subscribers/events2/Invitee/InviteeDetails?evtstub=fa826966-3acd-42e6-8c33-68262353431a&amp;inviteestub=a4259b66-f879-47ae-9054-31f439a7b9ee"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D18D0-09E8-4C21-8DF4-1BE42E083F25}">
  <dimension ref="B2:D20"/>
  <sheetViews>
    <sheetView workbookViewId="0"/>
  </sheetViews>
  <sheetFormatPr defaultRowHeight="12.6"/>
  <cols>
    <col min="2" max="2" width="43.7109375" customWidth="1"/>
    <col min="3" max="3" width="2.7109375" customWidth="1"/>
    <col min="4" max="4" width="43.7109375" customWidth="1"/>
  </cols>
  <sheetData>
    <row r="2" spans="2:4" ht="36.950000000000003" customHeight="1">
      <c r="B2" s="37" t="s">
        <v>0</v>
      </c>
      <c r="C2" s="39"/>
      <c r="D2" s="39"/>
    </row>
    <row r="3" spans="2:4" ht="14.45">
      <c r="B3" s="18" t="s">
        <v>1</v>
      </c>
      <c r="D3" s="19" t="s">
        <v>2</v>
      </c>
    </row>
    <row r="4" spans="2:4" ht="14.45">
      <c r="B4" s="20" t="s">
        <v>3</v>
      </c>
      <c r="D4" s="21" t="s">
        <v>4</v>
      </c>
    </row>
    <row r="5" spans="2:4" ht="14.45">
      <c r="B5" s="20" t="s">
        <v>5</v>
      </c>
      <c r="D5" s="21" t="s">
        <v>6</v>
      </c>
    </row>
    <row r="6" spans="2:4" ht="14.45">
      <c r="B6" s="20" t="s">
        <v>7</v>
      </c>
      <c r="D6" s="21" t="s">
        <v>8</v>
      </c>
    </row>
    <row r="7" spans="2:4" ht="14.45">
      <c r="B7" s="20" t="s">
        <v>9</v>
      </c>
      <c r="D7" s="21" t="s">
        <v>10</v>
      </c>
    </row>
    <row r="8" spans="2:4" ht="14.45">
      <c r="B8" s="20" t="s">
        <v>11</v>
      </c>
      <c r="D8" s="21" t="s">
        <v>12</v>
      </c>
    </row>
    <row r="9" spans="2:4" ht="14.45">
      <c r="B9" s="20" t="s">
        <v>13</v>
      </c>
      <c r="D9" s="21" t="s">
        <v>12</v>
      </c>
    </row>
    <row r="10" spans="2:4" ht="14.45">
      <c r="B10" s="20" t="s">
        <v>14</v>
      </c>
      <c r="D10" s="21" t="s">
        <v>15</v>
      </c>
    </row>
    <row r="11" spans="2:4" ht="14.45">
      <c r="B11" s="20" t="s">
        <v>16</v>
      </c>
      <c r="D11" s="21" t="s">
        <v>17</v>
      </c>
    </row>
    <row r="12" spans="2:4" ht="14.45">
      <c r="B12" s="20" t="s">
        <v>18</v>
      </c>
      <c r="D12" s="21" t="s">
        <v>19</v>
      </c>
    </row>
    <row r="13" spans="2:4" ht="14.45">
      <c r="B13" s="20" t="s">
        <v>20</v>
      </c>
      <c r="D13" s="21" t="s">
        <v>21</v>
      </c>
    </row>
    <row r="16" spans="2:4" ht="20.100000000000001" customHeight="1">
      <c r="B16" s="38" t="s">
        <v>22</v>
      </c>
      <c r="C16" s="39"/>
      <c r="D16" s="39"/>
    </row>
    <row r="17" spans="2:4" ht="29.1" customHeight="1">
      <c r="B17" s="22" t="s">
        <v>23</v>
      </c>
      <c r="D17" s="23" t="s">
        <v>24</v>
      </c>
    </row>
    <row r="18" spans="2:4" ht="29.1" customHeight="1">
      <c r="B18" s="24" t="s">
        <v>25</v>
      </c>
      <c r="D18" s="25" t="s">
        <v>24</v>
      </c>
    </row>
    <row r="19" spans="2:4" ht="29.1" customHeight="1">
      <c r="B19" s="24" t="s">
        <v>26</v>
      </c>
      <c r="D19" s="25" t="s">
        <v>24</v>
      </c>
    </row>
    <row r="20" spans="2:4" ht="29.1" customHeight="1">
      <c r="B20" s="24" t="s">
        <v>27</v>
      </c>
      <c r="D20" s="25" t="s">
        <v>24</v>
      </c>
    </row>
  </sheetData>
  <mergeCells count="2">
    <mergeCell ref="B2:D2"/>
    <mergeCell ref="B16:D16"/>
  </mergeCells>
  <hyperlinks>
    <hyperlink ref="D17" location="'Copy of Registration Type'!A1" display="Link to corresponding sheet below" xr:uid="{00000000-0004-0000-0000-000000000000}"/>
    <hyperlink ref="D18" location="'Registration Type'!A1" display="Link to corresponding sheet below" xr:uid="{00000000-0004-0000-0000-000001000000}"/>
    <hyperlink ref="D19" location="'Registrants - ESP CA 2026'!A1" display="Link to corresponding sheet below" xr:uid="{00000000-0004-0000-0000-000002000000}"/>
    <hyperlink ref="D20" location="'Registration Trend'!A1" display="Link to corresponding sheet below" xr:uid="{00000000-0004-0000-0000-000003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F4B4F-7DB4-42B1-8184-8048B53AEE23}">
  <dimension ref="A1:F39"/>
  <sheetViews>
    <sheetView workbookViewId="0"/>
  </sheetViews>
  <sheetFormatPr defaultRowHeight="12.6"/>
  <cols>
    <col min="1" max="1" width="39.140625" bestFit="1" customWidth="1"/>
    <col min="2" max="2" width="22.85546875" bestFit="1" customWidth="1"/>
    <col min="5" max="5" width="39.140625" bestFit="1" customWidth="1"/>
    <col min="6" max="6" width="22.85546875" bestFit="1" customWidth="1"/>
  </cols>
  <sheetData>
    <row r="1" spans="1:6">
      <c r="A1" s="1" t="s">
        <v>28</v>
      </c>
    </row>
    <row r="4" spans="1:6" ht="23.45">
      <c r="A4" s="9" t="s">
        <v>23</v>
      </c>
    </row>
    <row r="5" spans="1:6" ht="15.6">
      <c r="A5" s="26" t="s">
        <v>29</v>
      </c>
      <c r="B5" s="27" t="s">
        <v>30</v>
      </c>
      <c r="E5" s="29" t="s">
        <v>29</v>
      </c>
      <c r="F5" s="30" t="s">
        <v>30</v>
      </c>
    </row>
    <row r="6" spans="1:6" ht="15.6">
      <c r="A6" s="27" t="s">
        <v>31</v>
      </c>
      <c r="B6" s="28">
        <v>1</v>
      </c>
      <c r="E6" s="30" t="s">
        <v>31</v>
      </c>
      <c r="F6" s="30">
        <v>2.1276595744680851E-2</v>
      </c>
    </row>
    <row r="7" spans="1:6" ht="15.6">
      <c r="A7" s="27" t="s">
        <v>32</v>
      </c>
      <c r="B7" s="28">
        <v>1</v>
      </c>
      <c r="E7" s="30" t="s">
        <v>32</v>
      </c>
      <c r="F7" s="30">
        <v>2.1276595744680851E-2</v>
      </c>
    </row>
    <row r="8" spans="1:6" ht="15.6">
      <c r="A8" s="27" t="s">
        <v>33</v>
      </c>
      <c r="B8" s="28">
        <v>7</v>
      </c>
      <c r="E8" s="30" t="s">
        <v>33</v>
      </c>
      <c r="F8" s="30">
        <v>0.14893617021276595</v>
      </c>
    </row>
    <row r="9" spans="1:6" ht="15.6">
      <c r="A9" s="27" t="s">
        <v>34</v>
      </c>
      <c r="B9" s="28">
        <v>4</v>
      </c>
      <c r="E9" s="30" t="s">
        <v>34</v>
      </c>
      <c r="F9" s="30">
        <v>8.5106382978723402E-2</v>
      </c>
    </row>
    <row r="10" spans="1:6" ht="15.6">
      <c r="A10" s="27" t="s">
        <v>35</v>
      </c>
      <c r="B10" s="28">
        <v>1</v>
      </c>
      <c r="E10" s="30" t="s">
        <v>35</v>
      </c>
      <c r="F10" s="30">
        <v>2.1276595744680851E-2</v>
      </c>
    </row>
    <row r="11" spans="1:6" ht="15.6">
      <c r="A11" s="27" t="s">
        <v>36</v>
      </c>
      <c r="B11" s="28">
        <v>4</v>
      </c>
      <c r="E11" s="30" t="s">
        <v>36</v>
      </c>
      <c r="F11" s="30">
        <v>8.5106382978723402E-2</v>
      </c>
    </row>
    <row r="12" spans="1:6" ht="15.6">
      <c r="A12" s="27" t="s">
        <v>37</v>
      </c>
      <c r="B12" s="28">
        <v>5</v>
      </c>
      <c r="E12" s="30" t="s">
        <v>37</v>
      </c>
      <c r="F12" s="30">
        <v>0.10638297872340426</v>
      </c>
    </row>
    <row r="13" spans="1:6" ht="15.6">
      <c r="A13" s="27" t="s">
        <v>38</v>
      </c>
      <c r="B13" s="28">
        <v>3</v>
      </c>
      <c r="E13" s="30" t="s">
        <v>38</v>
      </c>
      <c r="F13" s="30">
        <v>6.3829787234042548E-2</v>
      </c>
    </row>
    <row r="14" spans="1:6" ht="15.6">
      <c r="A14" s="27" t="s">
        <v>39</v>
      </c>
      <c r="B14" s="28">
        <v>3</v>
      </c>
      <c r="E14" s="30" t="s">
        <v>39</v>
      </c>
      <c r="F14" s="30">
        <v>6.3829787234042548E-2</v>
      </c>
    </row>
    <row r="15" spans="1:6" ht="15.6">
      <c r="A15" s="27" t="s">
        <v>40</v>
      </c>
      <c r="B15" s="28">
        <v>1</v>
      </c>
      <c r="E15" s="30" t="s">
        <v>40</v>
      </c>
      <c r="F15" s="30">
        <v>2.1276595744680851E-2</v>
      </c>
    </row>
    <row r="16" spans="1:6" ht="15.6">
      <c r="A16" s="27" t="s">
        <v>41</v>
      </c>
      <c r="B16" s="28">
        <v>1</v>
      </c>
      <c r="E16" s="30" t="s">
        <v>41</v>
      </c>
      <c r="F16" s="30">
        <v>2.1276595744680851E-2</v>
      </c>
    </row>
    <row r="17" spans="1:6" ht="15.6">
      <c r="A17" s="27" t="s">
        <v>42</v>
      </c>
      <c r="B17" s="28">
        <v>1</v>
      </c>
      <c r="E17" s="30" t="s">
        <v>42</v>
      </c>
      <c r="F17" s="30">
        <v>2.1276595744680851E-2</v>
      </c>
    </row>
    <row r="18" spans="1:6" ht="15.6">
      <c r="A18" s="27" t="s">
        <v>43</v>
      </c>
      <c r="B18" s="28">
        <v>1</v>
      </c>
      <c r="E18" s="30" t="s">
        <v>43</v>
      </c>
      <c r="F18" s="30">
        <v>2.1276595744680851E-2</v>
      </c>
    </row>
    <row r="19" spans="1:6" ht="15.6">
      <c r="A19" s="27" t="s">
        <v>44</v>
      </c>
      <c r="B19" s="28">
        <v>10</v>
      </c>
      <c r="E19" s="30" t="s">
        <v>44</v>
      </c>
      <c r="F19" s="30">
        <v>0.21276595744680851</v>
      </c>
    </row>
    <row r="20" spans="1:6" ht="15.6">
      <c r="A20" s="27" t="s">
        <v>45</v>
      </c>
      <c r="B20" s="28">
        <v>4</v>
      </c>
      <c r="E20" s="30" t="s">
        <v>45</v>
      </c>
      <c r="F20" s="30">
        <v>8.5106382978723402E-2</v>
      </c>
    </row>
    <row r="21" spans="1:6" ht="15.6">
      <c r="A21" s="27" t="s">
        <v>46</v>
      </c>
      <c r="B21" s="28">
        <v>47</v>
      </c>
      <c r="E21" s="30" t="s">
        <v>46</v>
      </c>
      <c r="F21" s="30">
        <v>1</v>
      </c>
    </row>
    <row r="23" spans="1:6" ht="23.45">
      <c r="A23" s="8" t="s">
        <v>47</v>
      </c>
    </row>
    <row r="24" spans="1:6" ht="33.950000000000003">
      <c r="A24" s="7" t="s">
        <v>29</v>
      </c>
      <c r="B24" s="7" t="s">
        <v>30</v>
      </c>
    </row>
    <row r="25" spans="1:6" ht="15.6">
      <c r="A25" s="3" t="s">
        <v>31</v>
      </c>
      <c r="B25" s="4">
        <v>1</v>
      </c>
    </row>
    <row r="26" spans="1:6" ht="15.6">
      <c r="A26" s="5" t="s">
        <v>32</v>
      </c>
      <c r="B26" s="6">
        <v>1</v>
      </c>
    </row>
    <row r="27" spans="1:6" ht="15.6">
      <c r="A27" s="3" t="s">
        <v>33</v>
      </c>
      <c r="B27" s="4">
        <v>7</v>
      </c>
    </row>
    <row r="28" spans="1:6" ht="15.6">
      <c r="A28" s="5" t="s">
        <v>34</v>
      </c>
      <c r="B28" s="6">
        <v>4</v>
      </c>
    </row>
    <row r="29" spans="1:6" ht="15.6">
      <c r="A29" s="3" t="s">
        <v>35</v>
      </c>
      <c r="B29" s="4">
        <v>1</v>
      </c>
    </row>
    <row r="30" spans="1:6" ht="15.6">
      <c r="A30" s="5" t="s">
        <v>36</v>
      </c>
      <c r="B30" s="6">
        <v>4</v>
      </c>
    </row>
    <row r="31" spans="1:6" ht="15.6">
      <c r="A31" s="3" t="s">
        <v>37</v>
      </c>
      <c r="B31" s="4">
        <v>5</v>
      </c>
    </row>
    <row r="32" spans="1:6" ht="15.6">
      <c r="A32" s="5" t="s">
        <v>38</v>
      </c>
      <c r="B32" s="6">
        <v>3</v>
      </c>
    </row>
    <row r="33" spans="1:2" ht="15.6">
      <c r="A33" s="3" t="s">
        <v>39</v>
      </c>
      <c r="B33" s="4">
        <v>3</v>
      </c>
    </row>
    <row r="34" spans="1:2" ht="15.6">
      <c r="A34" s="5" t="s">
        <v>40</v>
      </c>
      <c r="B34" s="6">
        <v>1</v>
      </c>
    </row>
    <row r="35" spans="1:2" ht="15.6">
      <c r="A35" s="3" t="s">
        <v>41</v>
      </c>
      <c r="B35" s="4">
        <v>1</v>
      </c>
    </row>
    <row r="36" spans="1:2" ht="15.6">
      <c r="A36" s="5" t="s">
        <v>42</v>
      </c>
      <c r="B36" s="6">
        <v>1</v>
      </c>
    </row>
    <row r="37" spans="1:2" ht="15.6">
      <c r="A37" s="3" t="s">
        <v>43</v>
      </c>
      <c r="B37" s="4">
        <v>1</v>
      </c>
    </row>
    <row r="38" spans="1:2" ht="15.6">
      <c r="A38" s="5" t="s">
        <v>44</v>
      </c>
      <c r="B38" s="6">
        <v>10</v>
      </c>
    </row>
    <row r="39" spans="1:2" ht="15.6">
      <c r="A39" s="3" t="s">
        <v>45</v>
      </c>
      <c r="B39" s="4">
        <v>4</v>
      </c>
    </row>
  </sheetData>
  <hyperlinks>
    <hyperlink ref="A1" location="'Event Information'!A1" display="Back to Table of Contents" xr:uid="{00000000-0004-0000-0100-000000000000}"/>
  </hyperlinks>
  <pageMargins left="0.75" right="0.75" top="1" bottom="1" header="0.5" footer="0.5"/>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BA192-8F61-4EB9-B6A1-3CD739595377}">
  <dimension ref="A1:F25"/>
  <sheetViews>
    <sheetView workbookViewId="0"/>
  </sheetViews>
  <sheetFormatPr defaultRowHeight="12.6"/>
  <cols>
    <col min="1" max="1" width="32.85546875" bestFit="1" customWidth="1"/>
    <col min="2" max="2" width="22.85546875" bestFit="1" customWidth="1"/>
    <col min="5" max="5" width="32.85546875" bestFit="1" customWidth="1"/>
    <col min="6" max="6" width="22.85546875" bestFit="1" customWidth="1"/>
  </cols>
  <sheetData>
    <row r="1" spans="1:6">
      <c r="A1" s="1" t="s">
        <v>28</v>
      </c>
    </row>
    <row r="4" spans="1:6" ht="23.45">
      <c r="A4" s="9" t="s">
        <v>25</v>
      </c>
    </row>
    <row r="5" spans="1:6" ht="15.6">
      <c r="A5" s="26" t="s">
        <v>25</v>
      </c>
      <c r="B5" s="27" t="s">
        <v>30</v>
      </c>
      <c r="E5" s="29" t="s">
        <v>25</v>
      </c>
      <c r="F5" s="30" t="s">
        <v>30</v>
      </c>
    </row>
    <row r="6" spans="1:6" ht="15.6">
      <c r="A6" s="27" t="s">
        <v>48</v>
      </c>
      <c r="B6" s="28">
        <v>9</v>
      </c>
      <c r="E6" s="30" t="s">
        <v>48</v>
      </c>
      <c r="F6" s="30">
        <v>0.19148936170212766</v>
      </c>
    </row>
    <row r="7" spans="1:6" ht="15.6">
      <c r="A7" s="27" t="s">
        <v>49</v>
      </c>
      <c r="B7" s="28">
        <v>7</v>
      </c>
      <c r="E7" s="30" t="s">
        <v>49</v>
      </c>
      <c r="F7" s="30">
        <v>0.14893617021276595</v>
      </c>
    </row>
    <row r="8" spans="1:6" ht="15.6">
      <c r="A8" s="27" t="s">
        <v>50</v>
      </c>
      <c r="B8" s="28">
        <v>5</v>
      </c>
      <c r="E8" s="30" t="s">
        <v>50</v>
      </c>
      <c r="F8" s="30">
        <v>0.10638297872340426</v>
      </c>
    </row>
    <row r="9" spans="1:6" ht="15.6">
      <c r="A9" s="27" t="s">
        <v>51</v>
      </c>
      <c r="B9" s="28">
        <v>12</v>
      </c>
      <c r="E9" s="30" t="s">
        <v>51</v>
      </c>
      <c r="F9" s="30">
        <v>0.25531914893617019</v>
      </c>
    </row>
    <row r="10" spans="1:6" ht="15.6">
      <c r="A10" s="27" t="s">
        <v>52</v>
      </c>
      <c r="B10" s="28">
        <v>14</v>
      </c>
      <c r="E10" s="30" t="s">
        <v>52</v>
      </c>
      <c r="F10" s="30">
        <v>0.2978723404255319</v>
      </c>
    </row>
    <row r="11" spans="1:6" ht="15.6">
      <c r="A11" s="27" t="s">
        <v>46</v>
      </c>
      <c r="B11" s="28">
        <v>47</v>
      </c>
      <c r="E11" s="30" t="s">
        <v>46</v>
      </c>
      <c r="F11" s="30">
        <v>1</v>
      </c>
    </row>
    <row r="19" spans="1:2" ht="23.45">
      <c r="A19" s="8" t="s">
        <v>47</v>
      </c>
    </row>
    <row r="20" spans="1:2" ht="33.950000000000003">
      <c r="A20" s="7" t="s">
        <v>25</v>
      </c>
      <c r="B20" s="7" t="s">
        <v>30</v>
      </c>
    </row>
    <row r="21" spans="1:2" ht="15.6">
      <c r="A21" s="3" t="s">
        <v>48</v>
      </c>
      <c r="B21" s="4">
        <v>9</v>
      </c>
    </row>
    <row r="22" spans="1:2" ht="15.6">
      <c r="A22" s="5" t="s">
        <v>49</v>
      </c>
      <c r="B22" s="6">
        <v>7</v>
      </c>
    </row>
    <row r="23" spans="1:2" ht="15.6">
      <c r="A23" s="3" t="s">
        <v>50</v>
      </c>
      <c r="B23" s="4">
        <v>5</v>
      </c>
    </row>
    <row r="24" spans="1:2" ht="15.6">
      <c r="A24" s="5" t="s">
        <v>51</v>
      </c>
      <c r="B24" s="6">
        <v>12</v>
      </c>
    </row>
    <row r="25" spans="1:2" ht="15.6">
      <c r="A25" s="3" t="s">
        <v>52</v>
      </c>
      <c r="B25" s="4">
        <v>14</v>
      </c>
    </row>
  </sheetData>
  <hyperlinks>
    <hyperlink ref="A1" location="'Event Information'!A1" display="Back to Table of Contents" xr:uid="{00000000-0004-0000-0200-000000000000}"/>
  </hyperlinks>
  <pageMargins left="0.75" right="0.75" top="1" bottom="1" header="0.5" footer="0.5"/>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86130-D962-4EBC-BCB0-AF90F7257D94}">
  <dimension ref="A1:AM51"/>
  <sheetViews>
    <sheetView tabSelected="1" topLeftCell="A44" workbookViewId="0">
      <selection activeCell="E8" sqref="E8"/>
    </sheetView>
  </sheetViews>
  <sheetFormatPr defaultRowHeight="12.6"/>
  <cols>
    <col min="1" max="1" width="38" bestFit="1" customWidth="1"/>
    <col min="2" max="2" width="10" style="36" bestFit="1" customWidth="1"/>
    <col min="3" max="3" width="14.7109375" bestFit="1" customWidth="1"/>
    <col min="4" max="4" width="14.28515625" bestFit="1" customWidth="1"/>
    <col min="5" max="5" width="33.5703125" bestFit="1" customWidth="1"/>
    <col min="6" max="6" width="39.5703125" customWidth="1"/>
    <col min="7" max="7" width="29.7109375" bestFit="1" customWidth="1"/>
    <col min="8" max="8" width="41.140625" customWidth="1"/>
    <col min="9" max="9" width="29.7109375" bestFit="1" customWidth="1"/>
    <col min="10" max="10" width="17.7109375" bestFit="1" customWidth="1"/>
    <col min="11" max="11" width="19.7109375" bestFit="1" customWidth="1"/>
    <col min="12" max="12" width="48.5703125" customWidth="1"/>
    <col min="13" max="14" width="29.7109375" bestFit="1" customWidth="1"/>
    <col min="15" max="15" width="57.7109375" bestFit="1" customWidth="1"/>
    <col min="16" max="17" width="29.7109375" bestFit="1" customWidth="1"/>
    <col min="18" max="18" width="37.5703125" bestFit="1" customWidth="1"/>
    <col min="19" max="19" width="29.7109375" bestFit="1" customWidth="1"/>
    <col min="20" max="20" width="27" bestFit="1" customWidth="1"/>
    <col min="21" max="22" width="29.7109375" bestFit="1" customWidth="1"/>
    <col min="23" max="23" width="21.28515625" bestFit="1" customWidth="1"/>
    <col min="24" max="25" width="27.42578125" customWidth="1"/>
    <col min="26" max="26" width="15.28515625" bestFit="1" customWidth="1"/>
    <col min="27" max="27" width="25.5703125" bestFit="1" customWidth="1"/>
    <col min="28" max="28" width="29.7109375" bestFit="1" customWidth="1"/>
    <col min="29" max="29" width="26.5703125" bestFit="1" customWidth="1"/>
    <col min="30" max="32" width="29.7109375" bestFit="1" customWidth="1"/>
    <col min="33" max="33" width="28.42578125" bestFit="1" customWidth="1"/>
    <col min="34" max="34" width="29.7109375" bestFit="1" customWidth="1"/>
    <col min="35" max="35" width="17.5703125" bestFit="1" customWidth="1"/>
    <col min="36" max="37" width="29.7109375" bestFit="1" customWidth="1"/>
    <col min="38" max="38" width="20.7109375" bestFit="1" customWidth="1"/>
    <col min="39" max="39" width="29.7109375" bestFit="1" customWidth="1"/>
  </cols>
  <sheetData>
    <row r="1" spans="1:39">
      <c r="A1" s="1" t="s">
        <v>28</v>
      </c>
      <c r="B1" s="32"/>
    </row>
    <row r="3" spans="1:39" ht="23.45">
      <c r="A3" s="2" t="s">
        <v>26</v>
      </c>
      <c r="B3" s="33"/>
    </row>
    <row r="4" spans="1:39" ht="84.95">
      <c r="A4" s="7" t="s">
        <v>53</v>
      </c>
      <c r="B4" s="34" t="s">
        <v>54</v>
      </c>
      <c r="C4" s="7" t="s">
        <v>55</v>
      </c>
      <c r="D4" s="7" t="s">
        <v>56</v>
      </c>
      <c r="E4" s="7" t="s">
        <v>57</v>
      </c>
      <c r="F4" s="7" t="s">
        <v>29</v>
      </c>
      <c r="G4" s="7" t="s">
        <v>58</v>
      </c>
      <c r="H4" s="7" t="s">
        <v>25</v>
      </c>
      <c r="I4" s="7" t="s">
        <v>59</v>
      </c>
      <c r="J4" s="7" t="s">
        <v>60</v>
      </c>
      <c r="K4" s="7" t="s">
        <v>61</v>
      </c>
      <c r="L4" s="7" t="s">
        <v>62</v>
      </c>
      <c r="M4" s="7" t="s">
        <v>63</v>
      </c>
      <c r="N4" s="7" t="s">
        <v>64</v>
      </c>
      <c r="O4" s="7" t="s">
        <v>65</v>
      </c>
      <c r="P4" s="7" t="s">
        <v>66</v>
      </c>
      <c r="Q4" s="7" t="s">
        <v>67</v>
      </c>
      <c r="R4" s="7" t="s">
        <v>68</v>
      </c>
      <c r="S4" s="7" t="s">
        <v>69</v>
      </c>
      <c r="T4" s="7" t="s">
        <v>70</v>
      </c>
      <c r="U4" s="7" t="s">
        <v>71</v>
      </c>
      <c r="V4" s="7" t="s">
        <v>72</v>
      </c>
      <c r="W4" s="7" t="s">
        <v>73</v>
      </c>
      <c r="X4" s="7" t="s">
        <v>74</v>
      </c>
      <c r="Y4" s="7" t="s">
        <v>75</v>
      </c>
      <c r="Z4" s="7" t="s">
        <v>76</v>
      </c>
      <c r="AA4" s="7" t="s">
        <v>77</v>
      </c>
      <c r="AB4" s="7" t="s">
        <v>78</v>
      </c>
      <c r="AC4" s="7" t="s">
        <v>79</v>
      </c>
      <c r="AD4" s="7" t="s">
        <v>80</v>
      </c>
      <c r="AE4" s="7" t="s">
        <v>81</v>
      </c>
      <c r="AF4" s="7" t="s">
        <v>82</v>
      </c>
      <c r="AG4" s="7" t="s">
        <v>83</v>
      </c>
      <c r="AH4" s="7" t="s">
        <v>84</v>
      </c>
      <c r="AI4" s="7" t="s">
        <v>85</v>
      </c>
      <c r="AJ4" s="7" t="s">
        <v>86</v>
      </c>
      <c r="AK4" s="7" t="s">
        <v>87</v>
      </c>
      <c r="AL4" s="7" t="s">
        <v>88</v>
      </c>
      <c r="AM4" s="7" t="s">
        <v>89</v>
      </c>
    </row>
    <row r="5" spans="1:39" ht="30.95">
      <c r="A5" s="13">
        <f>DATE(2025,10,27)+TIME(13,13,35)</f>
        <v>45957.551099537035</v>
      </c>
      <c r="B5" s="31">
        <v>0</v>
      </c>
      <c r="C5" s="5" t="s">
        <v>90</v>
      </c>
      <c r="D5" s="5" t="s">
        <v>91</v>
      </c>
      <c r="E5" s="5" t="s">
        <v>92</v>
      </c>
      <c r="F5" s="5" t="s">
        <v>38</v>
      </c>
      <c r="G5" s="5" t="s">
        <v>93</v>
      </c>
      <c r="H5" s="5" t="s">
        <v>94</v>
      </c>
      <c r="I5" s="5" t="s">
        <v>95</v>
      </c>
      <c r="J5" s="14">
        <f>DATE(2026,3,23)</f>
        <v>46104</v>
      </c>
      <c r="K5" s="14">
        <f>DATE(2026,3,28)</f>
        <v>46109</v>
      </c>
      <c r="L5" s="5"/>
      <c r="M5" s="5"/>
      <c r="N5" s="5" t="s">
        <v>96</v>
      </c>
      <c r="O5" s="5"/>
      <c r="P5" s="5"/>
      <c r="Q5" s="5"/>
      <c r="R5" s="5"/>
      <c r="S5" s="5" t="s">
        <v>38</v>
      </c>
      <c r="T5" s="5" t="s">
        <v>97</v>
      </c>
      <c r="U5" s="5" t="s">
        <v>98</v>
      </c>
      <c r="V5" s="5" t="s">
        <v>99</v>
      </c>
      <c r="W5" s="15" t="s">
        <v>100</v>
      </c>
      <c r="X5" s="5" t="s">
        <v>101</v>
      </c>
      <c r="Y5" s="5" t="s">
        <v>102</v>
      </c>
      <c r="Z5" s="5" t="s">
        <v>103</v>
      </c>
      <c r="AA5" s="5" t="s">
        <v>104</v>
      </c>
      <c r="AB5" s="5"/>
      <c r="AC5" s="5" t="s">
        <v>105</v>
      </c>
      <c r="AD5" s="5" t="s">
        <v>106</v>
      </c>
      <c r="AE5" s="5" t="s">
        <v>107</v>
      </c>
      <c r="AF5" s="5" t="s">
        <v>108</v>
      </c>
      <c r="AG5" s="5" t="s">
        <v>109</v>
      </c>
      <c r="AH5" s="5" t="s">
        <v>110</v>
      </c>
      <c r="AI5" s="5" t="s">
        <v>111</v>
      </c>
      <c r="AJ5" s="5"/>
      <c r="AK5" s="5" t="s">
        <v>112</v>
      </c>
      <c r="AL5" s="5" t="s">
        <v>113</v>
      </c>
      <c r="AM5" s="13">
        <f>DATE(2025,10,27)+TIME(13,13,35)</f>
        <v>45957.551099537035</v>
      </c>
    </row>
    <row r="6" spans="1:39" ht="30.95">
      <c r="A6" s="10">
        <f>DATE(2025,10,24)+TIME(15,58,28)</f>
        <v>45954.665601851855</v>
      </c>
      <c r="B6" s="35">
        <v>0</v>
      </c>
      <c r="C6" s="3" t="s">
        <v>19</v>
      </c>
      <c r="D6" s="3" t="s">
        <v>114</v>
      </c>
      <c r="E6" s="3" t="s">
        <v>115</v>
      </c>
      <c r="F6" s="3" t="s">
        <v>38</v>
      </c>
      <c r="G6" s="3" t="s">
        <v>93</v>
      </c>
      <c r="H6" s="3" t="s">
        <v>94</v>
      </c>
      <c r="I6" s="3" t="s">
        <v>95</v>
      </c>
      <c r="J6" s="11">
        <f>DATE(2026,3,23)</f>
        <v>46104</v>
      </c>
      <c r="K6" s="11">
        <f>DATE(2026,3,27)</f>
        <v>46108</v>
      </c>
      <c r="L6" s="3"/>
      <c r="M6" s="3"/>
      <c r="N6" s="3"/>
      <c r="O6" s="3"/>
      <c r="P6" s="3"/>
      <c r="Q6" s="3"/>
      <c r="R6" s="3"/>
      <c r="S6" s="3" t="s">
        <v>116</v>
      </c>
      <c r="T6" s="3" t="s">
        <v>117</v>
      </c>
      <c r="U6" s="3" t="s">
        <v>118</v>
      </c>
      <c r="V6" s="3" t="s">
        <v>119</v>
      </c>
      <c r="W6" s="12" t="s">
        <v>120</v>
      </c>
      <c r="X6" s="3" t="s">
        <v>121</v>
      </c>
      <c r="Y6" s="3" t="s">
        <v>121</v>
      </c>
      <c r="Z6" s="3" t="s">
        <v>122</v>
      </c>
      <c r="AA6" s="3" t="s">
        <v>123</v>
      </c>
      <c r="AB6" s="3" t="s">
        <v>124</v>
      </c>
      <c r="AC6" s="3" t="s">
        <v>125</v>
      </c>
      <c r="AD6" s="3" t="s">
        <v>126</v>
      </c>
      <c r="AE6" s="3" t="s">
        <v>107</v>
      </c>
      <c r="AF6" s="3" t="s">
        <v>108</v>
      </c>
      <c r="AG6" s="3" t="s">
        <v>127</v>
      </c>
      <c r="AH6" s="3" t="s">
        <v>128</v>
      </c>
      <c r="AI6" s="3" t="s">
        <v>111</v>
      </c>
      <c r="AJ6" s="3"/>
      <c r="AK6" s="3" t="s">
        <v>112</v>
      </c>
      <c r="AL6" s="3" t="s">
        <v>113</v>
      </c>
      <c r="AM6" s="10">
        <f>DATE(2025,10,24)+TIME(15,58,28)</f>
        <v>45954.665601851855</v>
      </c>
    </row>
    <row r="7" spans="1:39" ht="15.6">
      <c r="A7" s="13">
        <f>DATE(2025,10,24)+TIME(16,6,24)</f>
        <v>45954.671111111114</v>
      </c>
      <c r="B7" s="31">
        <v>0</v>
      </c>
      <c r="C7" s="5" t="s">
        <v>129</v>
      </c>
      <c r="D7" s="5" t="s">
        <v>130</v>
      </c>
      <c r="E7" s="5" t="s">
        <v>131</v>
      </c>
      <c r="F7" s="5" t="s">
        <v>31</v>
      </c>
      <c r="G7" s="5" t="s">
        <v>132</v>
      </c>
      <c r="H7" s="5" t="s">
        <v>48</v>
      </c>
      <c r="I7" s="5" t="s">
        <v>95</v>
      </c>
      <c r="J7" s="14">
        <f>DATE(2026,3,23)</f>
        <v>46104</v>
      </c>
      <c r="K7" s="14">
        <f>DATE(2026,3,27)</f>
        <v>46108</v>
      </c>
      <c r="L7" s="5"/>
      <c r="M7" s="5"/>
      <c r="N7" s="5" t="s">
        <v>96</v>
      </c>
      <c r="O7" s="5" t="s">
        <v>133</v>
      </c>
      <c r="P7" s="5"/>
      <c r="Q7" s="5"/>
      <c r="R7" s="5"/>
      <c r="S7" s="5"/>
      <c r="T7" s="5" t="s">
        <v>134</v>
      </c>
      <c r="U7" s="5" t="s">
        <v>135</v>
      </c>
      <c r="V7" s="5" t="s">
        <v>136</v>
      </c>
      <c r="W7" s="15" t="s">
        <v>137</v>
      </c>
      <c r="X7" s="5" t="s">
        <v>138</v>
      </c>
      <c r="Y7" s="5" t="s">
        <v>138</v>
      </c>
      <c r="Z7" s="5" t="s">
        <v>139</v>
      </c>
      <c r="AA7" s="5" t="s">
        <v>140</v>
      </c>
      <c r="AB7" s="5" t="s">
        <v>141</v>
      </c>
      <c r="AC7" s="5" t="s">
        <v>142</v>
      </c>
      <c r="AD7" s="5" t="s">
        <v>143</v>
      </c>
      <c r="AE7" s="5" t="s">
        <v>144</v>
      </c>
      <c r="AF7" s="5" t="s">
        <v>145</v>
      </c>
      <c r="AG7" s="5" t="s">
        <v>127</v>
      </c>
      <c r="AH7" s="5" t="s">
        <v>146</v>
      </c>
      <c r="AI7" s="5" t="s">
        <v>111</v>
      </c>
      <c r="AJ7" s="5"/>
      <c r="AK7" s="5"/>
      <c r="AL7" s="5" t="s">
        <v>113</v>
      </c>
      <c r="AM7" s="13">
        <f>DATE(2025,10,24)+TIME(16,6,24)</f>
        <v>45954.671111111114</v>
      </c>
    </row>
    <row r="8" spans="1:39" ht="30.95">
      <c r="A8" s="13">
        <f>DATE(2025,10,24)+TIME(17,23,41)</f>
        <v>45954.724780092591</v>
      </c>
      <c r="B8" s="31">
        <v>0</v>
      </c>
      <c r="C8" s="5" t="s">
        <v>147</v>
      </c>
      <c r="D8" s="5" t="s">
        <v>148</v>
      </c>
      <c r="E8" s="5" t="s">
        <v>149</v>
      </c>
      <c r="F8" s="5" t="s">
        <v>34</v>
      </c>
      <c r="G8" s="5" t="s">
        <v>93</v>
      </c>
      <c r="H8" s="5" t="s">
        <v>48</v>
      </c>
      <c r="I8" s="5" t="s">
        <v>95</v>
      </c>
      <c r="J8" s="14">
        <f>DATE(2026,3,23)</f>
        <v>46104</v>
      </c>
      <c r="K8" s="14">
        <f>DATE(2026,3,28)</f>
        <v>46109</v>
      </c>
      <c r="L8" s="5"/>
      <c r="M8" s="5" t="s">
        <v>150</v>
      </c>
      <c r="N8" s="5" t="s">
        <v>96</v>
      </c>
      <c r="O8" s="5" t="s">
        <v>133</v>
      </c>
      <c r="P8" s="5"/>
      <c r="Q8" s="5"/>
      <c r="R8" s="5"/>
      <c r="S8" s="5"/>
      <c r="T8" s="5" t="s">
        <v>151</v>
      </c>
      <c r="U8" s="5" t="s">
        <v>152</v>
      </c>
      <c r="V8" s="5" t="s">
        <v>153</v>
      </c>
      <c r="W8" s="15" t="s">
        <v>154</v>
      </c>
      <c r="X8" s="5" t="s">
        <v>155</v>
      </c>
      <c r="Y8" s="5" t="s">
        <v>156</v>
      </c>
      <c r="Z8" s="5" t="s">
        <v>157</v>
      </c>
      <c r="AA8" s="5" t="s">
        <v>158</v>
      </c>
      <c r="AB8" s="5" t="s">
        <v>159</v>
      </c>
      <c r="AC8" s="5" t="s">
        <v>160</v>
      </c>
      <c r="AD8" s="5" t="s">
        <v>161</v>
      </c>
      <c r="AE8" s="5" t="s">
        <v>107</v>
      </c>
      <c r="AF8" s="5" t="s">
        <v>108</v>
      </c>
      <c r="AG8" s="5" t="s">
        <v>109</v>
      </c>
      <c r="AH8" s="5" t="s">
        <v>162</v>
      </c>
      <c r="AI8" s="5" t="s">
        <v>111</v>
      </c>
      <c r="AJ8" s="5"/>
      <c r="AK8" s="5"/>
      <c r="AL8" s="5" t="s">
        <v>163</v>
      </c>
      <c r="AM8" s="13">
        <f>DATE(2026,2,21)+TIME(12,35,46)</f>
        <v>46074.524837962963</v>
      </c>
    </row>
    <row r="9" spans="1:39" ht="30.95">
      <c r="A9" s="10">
        <f>DATE(2025,11,12)+TIME(16,43,23)</f>
        <v>45973.696793981479</v>
      </c>
      <c r="B9" s="35">
        <v>0</v>
      </c>
      <c r="C9" s="3" t="s">
        <v>164</v>
      </c>
      <c r="D9" s="3" t="s">
        <v>165</v>
      </c>
      <c r="E9" s="3" t="s">
        <v>166</v>
      </c>
      <c r="F9" s="3" t="s">
        <v>35</v>
      </c>
      <c r="G9" s="3" t="s">
        <v>167</v>
      </c>
      <c r="H9" s="3" t="s">
        <v>48</v>
      </c>
      <c r="I9" s="3" t="s">
        <v>95</v>
      </c>
      <c r="J9" s="11">
        <f>DATE(2026,3,23)</f>
        <v>46104</v>
      </c>
      <c r="K9" s="11">
        <f>DATE(2026,3,28)</f>
        <v>46109</v>
      </c>
      <c r="L9" s="3" t="s">
        <v>168</v>
      </c>
      <c r="M9" s="3" t="s">
        <v>169</v>
      </c>
      <c r="N9" s="3" t="s">
        <v>96</v>
      </c>
      <c r="O9" s="3" t="s">
        <v>133</v>
      </c>
      <c r="P9" s="3"/>
      <c r="Q9" s="3"/>
      <c r="R9" s="3"/>
      <c r="S9" s="3"/>
      <c r="T9" s="3" t="s">
        <v>170</v>
      </c>
      <c r="U9" s="3" t="s">
        <v>171</v>
      </c>
      <c r="V9" s="3" t="s">
        <v>172</v>
      </c>
      <c r="W9" s="12" t="s">
        <v>173</v>
      </c>
      <c r="X9" s="3" t="s">
        <v>174</v>
      </c>
      <c r="Y9" s="3" t="s">
        <v>175</v>
      </c>
      <c r="Z9" s="3" t="s">
        <v>176</v>
      </c>
      <c r="AA9" s="3" t="s">
        <v>177</v>
      </c>
      <c r="AB9" s="3" t="s">
        <v>178</v>
      </c>
      <c r="AC9" s="3" t="s">
        <v>179</v>
      </c>
      <c r="AD9" s="3" t="s">
        <v>161</v>
      </c>
      <c r="AE9" s="3" t="s">
        <v>180</v>
      </c>
      <c r="AF9" s="3" t="s">
        <v>181</v>
      </c>
      <c r="AG9" s="3" t="s">
        <v>109</v>
      </c>
      <c r="AH9" s="3" t="s">
        <v>182</v>
      </c>
      <c r="AI9" s="3" t="s">
        <v>111</v>
      </c>
      <c r="AJ9" s="3" t="s">
        <v>95</v>
      </c>
      <c r="AK9" s="3" t="s">
        <v>112</v>
      </c>
      <c r="AL9" s="3" t="s">
        <v>113</v>
      </c>
      <c r="AM9" s="10">
        <f>DATE(2025,11,12)+TIME(16,43,23)</f>
        <v>45973.696793981479</v>
      </c>
    </row>
    <row r="10" spans="1:39" ht="30.95">
      <c r="A10" s="13">
        <f>DATE(2025,11,12)+TIME(15,39,57)</f>
        <v>45973.652743055558</v>
      </c>
      <c r="B10" s="31">
        <v>0</v>
      </c>
      <c r="C10" s="5" t="s">
        <v>183</v>
      </c>
      <c r="D10" s="5" t="s">
        <v>184</v>
      </c>
      <c r="E10" s="5" t="s">
        <v>185</v>
      </c>
      <c r="F10" s="5" t="s">
        <v>37</v>
      </c>
      <c r="G10" s="5" t="s">
        <v>132</v>
      </c>
      <c r="H10" s="5" t="s">
        <v>48</v>
      </c>
      <c r="I10" s="5" t="s">
        <v>95</v>
      </c>
      <c r="J10" s="14">
        <f>DATE(2026,3,23)</f>
        <v>46104</v>
      </c>
      <c r="K10" s="14">
        <f>DATE(2026,3,27)</f>
        <v>46108</v>
      </c>
      <c r="L10" s="5"/>
      <c r="M10" s="5"/>
      <c r="N10" s="5" t="s">
        <v>96</v>
      </c>
      <c r="O10" s="5" t="s">
        <v>133</v>
      </c>
      <c r="P10" s="5"/>
      <c r="Q10" s="5"/>
      <c r="R10" s="5"/>
      <c r="S10" s="5"/>
      <c r="T10" s="5" t="s">
        <v>186</v>
      </c>
      <c r="U10" s="5" t="s">
        <v>187</v>
      </c>
      <c r="V10" s="5" t="s">
        <v>188</v>
      </c>
      <c r="W10" s="15" t="s">
        <v>189</v>
      </c>
      <c r="X10" s="5" t="s">
        <v>190</v>
      </c>
      <c r="Y10" s="5" t="s">
        <v>190</v>
      </c>
      <c r="Z10" s="5" t="s">
        <v>191</v>
      </c>
      <c r="AA10" s="5" t="s">
        <v>192</v>
      </c>
      <c r="AB10" s="5" t="s">
        <v>193</v>
      </c>
      <c r="AC10" s="5" t="s">
        <v>194</v>
      </c>
      <c r="AD10" s="5" t="s">
        <v>161</v>
      </c>
      <c r="AE10" s="5" t="s">
        <v>144</v>
      </c>
      <c r="AF10" s="5" t="s">
        <v>145</v>
      </c>
      <c r="AG10" s="5" t="s">
        <v>127</v>
      </c>
      <c r="AH10" s="5" t="s">
        <v>182</v>
      </c>
      <c r="AI10" s="5" t="s">
        <v>111</v>
      </c>
      <c r="AJ10" s="5"/>
      <c r="AK10" s="5"/>
      <c r="AL10" s="5" t="s">
        <v>113</v>
      </c>
      <c r="AM10" s="13">
        <f>DATE(2025,11,12)+TIME(15,39,57)</f>
        <v>45973.652743055558</v>
      </c>
    </row>
    <row r="11" spans="1:39" ht="30.95">
      <c r="A11" s="10">
        <f>DATE(2025,11,5)+TIME(19,39,50)</f>
        <v>45966.819328703707</v>
      </c>
      <c r="B11" s="35">
        <v>0</v>
      </c>
      <c r="C11" s="3" t="s">
        <v>195</v>
      </c>
      <c r="D11" s="3" t="s">
        <v>196</v>
      </c>
      <c r="E11" s="3" t="s">
        <v>197</v>
      </c>
      <c r="F11" s="3" t="s">
        <v>39</v>
      </c>
      <c r="G11" s="3" t="s">
        <v>93</v>
      </c>
      <c r="H11" s="3" t="s">
        <v>48</v>
      </c>
      <c r="I11" s="3" t="s">
        <v>95</v>
      </c>
      <c r="J11" s="11">
        <f>DATE(2026,3,23)</f>
        <v>46104</v>
      </c>
      <c r="K11" s="11">
        <f>DATE(2026,3,27)</f>
        <v>46108</v>
      </c>
      <c r="L11" s="3"/>
      <c r="M11" s="3"/>
      <c r="N11" s="3"/>
      <c r="O11" s="3" t="s">
        <v>133</v>
      </c>
      <c r="P11" s="3"/>
      <c r="Q11" s="3"/>
      <c r="R11" s="3"/>
      <c r="S11" s="3"/>
      <c r="T11" s="3" t="s">
        <v>198</v>
      </c>
      <c r="U11" s="3" t="s">
        <v>199</v>
      </c>
      <c r="V11" s="3" t="s">
        <v>200</v>
      </c>
      <c r="W11" s="12" t="s">
        <v>201</v>
      </c>
      <c r="X11" s="3" t="s">
        <v>202</v>
      </c>
      <c r="Y11" s="3" t="s">
        <v>203</v>
      </c>
      <c r="Z11" s="3" t="s">
        <v>204</v>
      </c>
      <c r="AA11" s="3" t="s">
        <v>205</v>
      </c>
      <c r="AB11" s="3" t="s">
        <v>206</v>
      </c>
      <c r="AC11" s="3" t="s">
        <v>207</v>
      </c>
      <c r="AD11" s="3" t="s">
        <v>161</v>
      </c>
      <c r="AE11" s="3" t="s">
        <v>107</v>
      </c>
      <c r="AF11" s="3" t="s">
        <v>108</v>
      </c>
      <c r="AG11" s="3" t="s">
        <v>109</v>
      </c>
      <c r="AH11" s="3" t="s">
        <v>110</v>
      </c>
      <c r="AI11" s="3" t="s">
        <v>111</v>
      </c>
      <c r="AJ11" s="3" t="s">
        <v>208</v>
      </c>
      <c r="AK11" s="3" t="s">
        <v>112</v>
      </c>
      <c r="AL11" s="3" t="s">
        <v>113</v>
      </c>
      <c r="AM11" s="10">
        <f>DATE(2025,11,5)+TIME(19,39,50)</f>
        <v>45966.819328703707</v>
      </c>
    </row>
    <row r="12" spans="1:39" ht="15.6">
      <c r="A12" s="13">
        <f>DATE(2025,10,27)+TIME(12,54,29)</f>
        <v>45957.537835648145</v>
      </c>
      <c r="B12" s="31">
        <v>0</v>
      </c>
      <c r="C12" s="5" t="s">
        <v>209</v>
      </c>
      <c r="D12" s="5" t="s">
        <v>210</v>
      </c>
      <c r="E12" s="5" t="s">
        <v>211</v>
      </c>
      <c r="F12" s="5" t="s">
        <v>39</v>
      </c>
      <c r="G12" s="5" t="s">
        <v>93</v>
      </c>
      <c r="H12" s="5" t="s">
        <v>48</v>
      </c>
      <c r="I12" s="5" t="s">
        <v>95</v>
      </c>
      <c r="J12" s="14">
        <f>DATE(2026,3,23)</f>
        <v>46104</v>
      </c>
      <c r="K12" s="14">
        <f>DATE(2026,3,27)</f>
        <v>46108</v>
      </c>
      <c r="L12" s="5"/>
      <c r="M12" s="5" t="s">
        <v>212</v>
      </c>
      <c r="N12" s="5"/>
      <c r="O12" s="5" t="s">
        <v>133</v>
      </c>
      <c r="P12" s="5"/>
      <c r="Q12" s="5"/>
      <c r="R12" s="5"/>
      <c r="S12" s="5"/>
      <c r="T12" s="5" t="s">
        <v>213</v>
      </c>
      <c r="U12" s="5" t="s">
        <v>214</v>
      </c>
      <c r="V12" s="5" t="s">
        <v>215</v>
      </c>
      <c r="W12" s="15" t="s">
        <v>216</v>
      </c>
      <c r="X12" s="5" t="s">
        <v>217</v>
      </c>
      <c r="Y12" s="5" t="s">
        <v>217</v>
      </c>
      <c r="Z12" s="5" t="s">
        <v>218</v>
      </c>
      <c r="AA12" s="5" t="s">
        <v>205</v>
      </c>
      <c r="AB12" s="5" t="s">
        <v>206</v>
      </c>
      <c r="AC12" s="5" t="s">
        <v>219</v>
      </c>
      <c r="AD12" s="5" t="s">
        <v>220</v>
      </c>
      <c r="AE12" s="5" t="s">
        <v>221</v>
      </c>
      <c r="AF12" s="5"/>
      <c r="AG12" s="5" t="s">
        <v>127</v>
      </c>
      <c r="AH12" s="5" t="s">
        <v>162</v>
      </c>
      <c r="AI12" s="5" t="s">
        <v>111</v>
      </c>
      <c r="AJ12" s="5" t="s">
        <v>95</v>
      </c>
      <c r="AK12" s="5" t="s">
        <v>96</v>
      </c>
      <c r="AL12" s="5" t="s">
        <v>113</v>
      </c>
      <c r="AM12" s="13">
        <f>DATE(2025,10,27)+TIME(12,54,29)</f>
        <v>45957.537835648145</v>
      </c>
    </row>
    <row r="13" spans="1:39" ht="15.6">
      <c r="A13" s="13">
        <f>DATE(2025,10,24)+TIME(16,5,4)</f>
        <v>45954.670185185183</v>
      </c>
      <c r="B13" s="31">
        <v>0</v>
      </c>
      <c r="C13" s="5" t="s">
        <v>222</v>
      </c>
      <c r="D13" s="5" t="s">
        <v>223</v>
      </c>
      <c r="E13" s="5" t="s">
        <v>224</v>
      </c>
      <c r="F13" s="5" t="s">
        <v>41</v>
      </c>
      <c r="G13" s="5" t="s">
        <v>93</v>
      </c>
      <c r="H13" s="5" t="s">
        <v>48</v>
      </c>
      <c r="I13" s="5" t="s">
        <v>95</v>
      </c>
      <c r="J13" s="14">
        <f>DATE(2026,3,23)</f>
        <v>46104</v>
      </c>
      <c r="K13" s="14">
        <f>DATE(2026,3,28)</f>
        <v>46109</v>
      </c>
      <c r="L13" s="5"/>
      <c r="M13" s="5"/>
      <c r="N13" s="5" t="s">
        <v>96</v>
      </c>
      <c r="O13" s="5" t="s">
        <v>133</v>
      </c>
      <c r="P13" s="5"/>
      <c r="Q13" s="5"/>
      <c r="R13" s="5"/>
      <c r="S13" s="5"/>
      <c r="T13" s="5" t="s">
        <v>225</v>
      </c>
      <c r="U13" s="5" t="s">
        <v>226</v>
      </c>
      <c r="V13" s="5" t="s">
        <v>227</v>
      </c>
      <c r="W13" s="15" t="s">
        <v>228</v>
      </c>
      <c r="X13" s="5" t="s">
        <v>229</v>
      </c>
      <c r="Y13" s="5" t="s">
        <v>229</v>
      </c>
      <c r="Z13" s="5" t="s">
        <v>230</v>
      </c>
      <c r="AA13" s="5" t="s">
        <v>231</v>
      </c>
      <c r="AB13" s="5" t="s">
        <v>232</v>
      </c>
      <c r="AC13" s="5" t="s">
        <v>233</v>
      </c>
      <c r="AD13" s="5" t="s">
        <v>126</v>
      </c>
      <c r="AE13" s="5" t="s">
        <v>107</v>
      </c>
      <c r="AF13" s="5" t="s">
        <v>108</v>
      </c>
      <c r="AG13" s="5" t="s">
        <v>127</v>
      </c>
      <c r="AH13" s="5" t="s">
        <v>162</v>
      </c>
      <c r="AI13" s="5" t="s">
        <v>111</v>
      </c>
      <c r="AJ13" s="5"/>
      <c r="AK13" s="5" t="s">
        <v>106</v>
      </c>
      <c r="AL13" s="5" t="s">
        <v>113</v>
      </c>
      <c r="AM13" s="13">
        <f>DATE(2025,10,24)+TIME(16,5,4)</f>
        <v>45954.670185185183</v>
      </c>
    </row>
    <row r="14" spans="1:39" ht="30.95">
      <c r="A14" s="10">
        <f>DATE(2025,10,24)+TIME(16,34,51)</f>
        <v>45954.690868055557</v>
      </c>
      <c r="B14" s="35">
        <v>0</v>
      </c>
      <c r="C14" s="3" t="s">
        <v>234</v>
      </c>
      <c r="D14" s="3" t="s">
        <v>235</v>
      </c>
      <c r="E14" s="3" t="s">
        <v>236</v>
      </c>
      <c r="F14" s="3" t="s">
        <v>44</v>
      </c>
      <c r="G14" s="3" t="s">
        <v>132</v>
      </c>
      <c r="H14" s="3" t="s">
        <v>48</v>
      </c>
      <c r="I14" s="3" t="s">
        <v>95</v>
      </c>
      <c r="J14" s="11">
        <f>DATE(2026,3,23)</f>
        <v>46104</v>
      </c>
      <c r="K14" s="11">
        <f>DATE(2026,3,27)</f>
        <v>46108</v>
      </c>
      <c r="L14" s="3"/>
      <c r="M14" s="3"/>
      <c r="N14" s="3" t="s">
        <v>96</v>
      </c>
      <c r="O14" s="3" t="s">
        <v>133</v>
      </c>
      <c r="P14" s="3"/>
      <c r="Q14" s="3"/>
      <c r="R14" s="3"/>
      <c r="S14" s="3"/>
      <c r="T14" s="3" t="s">
        <v>237</v>
      </c>
      <c r="U14" s="3" t="s">
        <v>238</v>
      </c>
      <c r="V14" s="3" t="s">
        <v>239</v>
      </c>
      <c r="W14" s="12" t="s">
        <v>240</v>
      </c>
      <c r="X14" s="3" t="s">
        <v>241</v>
      </c>
      <c r="Y14" s="3" t="s">
        <v>241</v>
      </c>
      <c r="Z14" s="3" t="s">
        <v>242</v>
      </c>
      <c r="AA14" s="3" t="s">
        <v>122</v>
      </c>
      <c r="AB14" s="3" t="s">
        <v>243</v>
      </c>
      <c r="AC14" s="3" t="s">
        <v>244</v>
      </c>
      <c r="AD14" s="3" t="s">
        <v>245</v>
      </c>
      <c r="AE14" s="3" t="s">
        <v>107</v>
      </c>
      <c r="AF14" s="3" t="s">
        <v>145</v>
      </c>
      <c r="AG14" s="3" t="s">
        <v>127</v>
      </c>
      <c r="AH14" s="3" t="s">
        <v>146</v>
      </c>
      <c r="AI14" s="3" t="s">
        <v>111</v>
      </c>
      <c r="AJ14" s="3"/>
      <c r="AK14" s="3"/>
      <c r="AL14" s="3" t="s">
        <v>113</v>
      </c>
      <c r="AM14" s="10">
        <f>DATE(2025,10,24)+TIME(16,34,51)</f>
        <v>45954.690868055557</v>
      </c>
    </row>
    <row r="15" spans="1:39" ht="62.1">
      <c r="A15" s="10">
        <f>DATE(2026,1,13)+TIME(11,17,41)</f>
        <v>46035.470613425925</v>
      </c>
      <c r="B15" s="35">
        <v>1</v>
      </c>
      <c r="C15" s="3" t="s">
        <v>246</v>
      </c>
      <c r="D15" s="3" t="s">
        <v>247</v>
      </c>
      <c r="E15" s="3" t="s">
        <v>248</v>
      </c>
      <c r="F15" s="3" t="s">
        <v>45</v>
      </c>
      <c r="G15" s="3" t="s">
        <v>249</v>
      </c>
      <c r="H15" s="3" t="s">
        <v>48</v>
      </c>
      <c r="I15" s="3" t="s">
        <v>95</v>
      </c>
      <c r="J15" s="11">
        <f>DATE(2026,3,24)</f>
        <v>46105</v>
      </c>
      <c r="K15" s="11">
        <f>DATE(2026,3,27)</f>
        <v>46108</v>
      </c>
      <c r="L15" s="3" t="s">
        <v>250</v>
      </c>
      <c r="M15" s="3"/>
      <c r="N15" s="3" t="s">
        <v>96</v>
      </c>
      <c r="O15" s="3" t="s">
        <v>133</v>
      </c>
      <c r="P15" s="3"/>
      <c r="Q15" s="3"/>
      <c r="R15" s="3"/>
      <c r="S15" s="3"/>
      <c r="T15" s="3" t="s">
        <v>251</v>
      </c>
      <c r="U15" s="3" t="s">
        <v>252</v>
      </c>
      <c r="V15" s="3" t="s">
        <v>253</v>
      </c>
      <c r="W15" s="12" t="s">
        <v>254</v>
      </c>
      <c r="X15" s="3" t="s">
        <v>255</v>
      </c>
      <c r="Y15" s="3" t="s">
        <v>256</v>
      </c>
      <c r="Z15" s="3" t="s">
        <v>257</v>
      </c>
      <c r="AA15" s="3" t="s">
        <v>258</v>
      </c>
      <c r="AB15" s="3" t="s">
        <v>259</v>
      </c>
      <c r="AC15" s="3" t="s">
        <v>260</v>
      </c>
      <c r="AD15" s="3" t="s">
        <v>161</v>
      </c>
      <c r="AE15" s="3" t="s">
        <v>221</v>
      </c>
      <c r="AF15" s="3" t="s">
        <v>181</v>
      </c>
      <c r="AG15" s="3" t="s">
        <v>127</v>
      </c>
      <c r="AH15" s="3" t="s">
        <v>182</v>
      </c>
      <c r="AI15" s="3" t="s">
        <v>111</v>
      </c>
      <c r="AJ15" s="3" t="s">
        <v>208</v>
      </c>
      <c r="AK15" s="3" t="s">
        <v>112</v>
      </c>
      <c r="AL15" s="3" t="s">
        <v>113</v>
      </c>
      <c r="AM15" s="10">
        <f>DATE(2026,1,13)+TIME(11,17,41)</f>
        <v>46035.470613425925</v>
      </c>
    </row>
    <row r="16" spans="1:39" ht="30.95">
      <c r="A16" s="13">
        <f>DATE(2026,3,19)+TIME(8,58,12)</f>
        <v>46100.373749999999</v>
      </c>
      <c r="B16" s="31">
        <v>4</v>
      </c>
      <c r="C16" s="5" t="s">
        <v>261</v>
      </c>
      <c r="D16" s="5" t="s">
        <v>262</v>
      </c>
      <c r="E16" s="5" t="s">
        <v>263</v>
      </c>
      <c r="F16" s="5" t="s">
        <v>33</v>
      </c>
      <c r="G16" s="5" t="s">
        <v>93</v>
      </c>
      <c r="H16" s="5" t="s">
        <v>49</v>
      </c>
      <c r="I16" s="5" t="s">
        <v>95</v>
      </c>
      <c r="J16" s="14">
        <f>DATE(2026,3,24)</f>
        <v>46105</v>
      </c>
      <c r="K16" s="14">
        <f>DATE(2026,3,27)</f>
        <v>46108</v>
      </c>
      <c r="L16" s="5"/>
      <c r="M16" s="5"/>
      <c r="N16" s="5"/>
      <c r="O16" s="5"/>
      <c r="P16" s="5"/>
      <c r="Q16" s="5"/>
      <c r="R16" s="5"/>
      <c r="S16" s="5"/>
      <c r="T16" s="16" t="s">
        <v>264</v>
      </c>
      <c r="U16" s="5" t="s">
        <v>265</v>
      </c>
      <c r="V16" s="5" t="s">
        <v>266</v>
      </c>
      <c r="W16" s="15" t="s">
        <v>267</v>
      </c>
      <c r="X16" s="5" t="s">
        <v>268</v>
      </c>
      <c r="Y16" s="5" t="s">
        <v>268</v>
      </c>
      <c r="Z16" s="5" t="s">
        <v>269</v>
      </c>
      <c r="AA16" s="5" t="s">
        <v>270</v>
      </c>
      <c r="AB16" s="5" t="s">
        <v>271</v>
      </c>
      <c r="AC16" s="5" t="s">
        <v>272</v>
      </c>
      <c r="AD16" s="5" t="s">
        <v>126</v>
      </c>
      <c r="AE16" s="5" t="s">
        <v>107</v>
      </c>
      <c r="AF16" s="5" t="s">
        <v>108</v>
      </c>
      <c r="AG16" s="5" t="s">
        <v>109</v>
      </c>
      <c r="AH16" s="5" t="s">
        <v>182</v>
      </c>
      <c r="AI16" s="5" t="s">
        <v>111</v>
      </c>
      <c r="AJ16" s="5"/>
      <c r="AK16" s="5"/>
      <c r="AL16" s="5" t="s">
        <v>273</v>
      </c>
      <c r="AM16" s="13">
        <f>DATE(2026,3,19)+TIME(8,58,12)</f>
        <v>46100.373749999999</v>
      </c>
    </row>
    <row r="17" spans="1:39" ht="15.6">
      <c r="A17" s="10">
        <f>DATE(2025,11,16)+TIME(12,37,16)</f>
        <v>45977.525879629633</v>
      </c>
      <c r="B17" s="35">
        <v>3</v>
      </c>
      <c r="C17" s="3" t="s">
        <v>274</v>
      </c>
      <c r="D17" s="3" t="s">
        <v>275</v>
      </c>
      <c r="E17" s="3" t="s">
        <v>276</v>
      </c>
      <c r="F17" s="3" t="s">
        <v>36</v>
      </c>
      <c r="G17" s="3" t="s">
        <v>132</v>
      </c>
      <c r="H17" s="3" t="s">
        <v>49</v>
      </c>
      <c r="I17" s="3" t="s">
        <v>95</v>
      </c>
      <c r="J17" s="11">
        <f>DATE(2026,3,24)</f>
        <v>46105</v>
      </c>
      <c r="K17" s="11">
        <f>DATE(2026,3,27)</f>
        <v>46108</v>
      </c>
      <c r="L17" s="3"/>
      <c r="M17" s="3"/>
      <c r="N17" s="3" t="s">
        <v>96</v>
      </c>
      <c r="O17" s="3"/>
      <c r="P17" s="3"/>
      <c r="Q17" s="3"/>
      <c r="R17" s="3"/>
      <c r="S17" s="3"/>
      <c r="T17" s="3" t="s">
        <v>277</v>
      </c>
      <c r="U17" s="3" t="s">
        <v>278</v>
      </c>
      <c r="V17" s="3" t="s">
        <v>279</v>
      </c>
      <c r="W17" s="12" t="s">
        <v>280</v>
      </c>
      <c r="X17" s="3" t="s">
        <v>281</v>
      </c>
      <c r="Y17" s="3" t="s">
        <v>281</v>
      </c>
      <c r="Z17" s="3" t="s">
        <v>282</v>
      </c>
      <c r="AA17" s="3" t="s">
        <v>283</v>
      </c>
      <c r="AB17" s="3" t="s">
        <v>284</v>
      </c>
      <c r="AC17" s="3" t="s">
        <v>285</v>
      </c>
      <c r="AD17" s="3" t="s">
        <v>161</v>
      </c>
      <c r="AE17" s="3" t="s">
        <v>107</v>
      </c>
      <c r="AF17" s="3" t="s">
        <v>145</v>
      </c>
      <c r="AG17" s="3" t="s">
        <v>127</v>
      </c>
      <c r="AH17" s="3" t="s">
        <v>162</v>
      </c>
      <c r="AI17" s="3" t="s">
        <v>111</v>
      </c>
      <c r="AJ17" s="3"/>
      <c r="AK17" s="3"/>
      <c r="AL17" s="3" t="s">
        <v>113</v>
      </c>
      <c r="AM17" s="10">
        <f>DATE(2025,11,16)+TIME(12,37,16)</f>
        <v>45977.525879629633</v>
      </c>
    </row>
    <row r="18" spans="1:39" ht="30.95">
      <c r="A18" s="10">
        <f>DATE(2025,10,24)+TIME(23,4,11)</f>
        <v>45954.961238425924</v>
      </c>
      <c r="B18" s="35">
        <v>1</v>
      </c>
      <c r="C18" s="3" t="s">
        <v>286</v>
      </c>
      <c r="D18" s="3" t="s">
        <v>287</v>
      </c>
      <c r="E18" s="3" t="s">
        <v>288</v>
      </c>
      <c r="F18" s="3" t="s">
        <v>42</v>
      </c>
      <c r="G18" s="3" t="s">
        <v>93</v>
      </c>
      <c r="H18" s="3" t="s">
        <v>49</v>
      </c>
      <c r="I18" s="3" t="s">
        <v>95</v>
      </c>
      <c r="J18" s="11">
        <f>DATE(2026,3,24)</f>
        <v>46105</v>
      </c>
      <c r="K18" s="11">
        <f>DATE(2026,3,27)</f>
        <v>46108</v>
      </c>
      <c r="L18" s="3" t="s">
        <v>289</v>
      </c>
      <c r="M18" s="3"/>
      <c r="N18" s="3" t="s">
        <v>96</v>
      </c>
      <c r="O18" s="3"/>
      <c r="P18" s="3"/>
      <c r="Q18" s="3"/>
      <c r="R18" s="3"/>
      <c r="S18" s="3"/>
      <c r="T18" s="17" t="s">
        <v>290</v>
      </c>
      <c r="U18" s="3" t="s">
        <v>291</v>
      </c>
      <c r="V18" s="3" t="s">
        <v>292</v>
      </c>
      <c r="W18" s="12" t="s">
        <v>293</v>
      </c>
      <c r="X18" s="3" t="s">
        <v>294</v>
      </c>
      <c r="Y18" s="3" t="s">
        <v>294</v>
      </c>
      <c r="Z18" s="3" t="s">
        <v>295</v>
      </c>
      <c r="AA18" s="3" t="s">
        <v>296</v>
      </c>
      <c r="AB18" s="3" t="s">
        <v>297</v>
      </c>
      <c r="AC18" s="3" t="s">
        <v>298</v>
      </c>
      <c r="AD18" s="3" t="s">
        <v>126</v>
      </c>
      <c r="AE18" s="3" t="s">
        <v>107</v>
      </c>
      <c r="AF18" s="3" t="s">
        <v>108</v>
      </c>
      <c r="AG18" s="3" t="s">
        <v>109</v>
      </c>
      <c r="AH18" s="3" t="s">
        <v>110</v>
      </c>
      <c r="AI18" s="3" t="s">
        <v>111</v>
      </c>
      <c r="AJ18" s="3"/>
      <c r="AK18" s="3"/>
      <c r="AL18" s="3" t="s">
        <v>299</v>
      </c>
      <c r="AM18" s="10">
        <f>DATE(2025,10,24)+TIME(23,4,11)</f>
        <v>45954.961238425924</v>
      </c>
    </row>
    <row r="19" spans="1:39" ht="30.95">
      <c r="A19" s="10">
        <f>DATE(2026,1,15)+TIME(19,54,22)</f>
        <v>46037.829421296294</v>
      </c>
      <c r="B19" s="35">
        <v>2</v>
      </c>
      <c r="C19" s="3" t="s">
        <v>300</v>
      </c>
      <c r="D19" s="3" t="s">
        <v>301</v>
      </c>
      <c r="E19" s="3" t="s">
        <v>302</v>
      </c>
      <c r="F19" s="3" t="s">
        <v>44</v>
      </c>
      <c r="G19" s="3" t="s">
        <v>93</v>
      </c>
      <c r="H19" s="3" t="s">
        <v>49</v>
      </c>
      <c r="I19" s="3" t="s">
        <v>95</v>
      </c>
      <c r="J19" s="11">
        <f>DATE(2026,3,24)</f>
        <v>46105</v>
      </c>
      <c r="K19" s="11">
        <f>DATE(2026,3,27)</f>
        <v>46108</v>
      </c>
      <c r="L19" s="3"/>
      <c r="M19" s="3" t="s">
        <v>303</v>
      </c>
      <c r="N19" s="3" t="s">
        <v>96</v>
      </c>
      <c r="O19" s="3"/>
      <c r="P19" s="3"/>
      <c r="Q19" s="3"/>
      <c r="R19" s="3"/>
      <c r="S19" s="3"/>
      <c r="T19" s="3" t="s">
        <v>304</v>
      </c>
      <c r="U19" s="3" t="s">
        <v>305</v>
      </c>
      <c r="V19" s="3" t="s">
        <v>306</v>
      </c>
      <c r="W19" s="12" t="s">
        <v>307</v>
      </c>
      <c r="X19" s="3" t="s">
        <v>308</v>
      </c>
      <c r="Y19" s="3" t="s">
        <v>308</v>
      </c>
      <c r="Z19" s="3" t="s">
        <v>309</v>
      </c>
      <c r="AA19" s="3" t="s">
        <v>122</v>
      </c>
      <c r="AB19" s="3" t="s">
        <v>243</v>
      </c>
      <c r="AC19" s="3" t="s">
        <v>310</v>
      </c>
      <c r="AD19" s="3" t="s">
        <v>161</v>
      </c>
      <c r="AE19" s="3" t="s">
        <v>221</v>
      </c>
      <c r="AF19" s="3" t="s">
        <v>108</v>
      </c>
      <c r="AG19" s="3" t="s">
        <v>109</v>
      </c>
      <c r="AH19" s="3" t="s">
        <v>182</v>
      </c>
      <c r="AI19" s="3" t="s">
        <v>111</v>
      </c>
      <c r="AJ19" s="3"/>
      <c r="AK19" s="3"/>
      <c r="AL19" s="3" t="s">
        <v>113</v>
      </c>
      <c r="AM19" s="10">
        <f>DATE(2026,1,15)+TIME(19,54,22)</f>
        <v>46037.829421296294</v>
      </c>
    </row>
    <row r="20" spans="1:39" ht="30.95">
      <c r="A20" s="10">
        <f>DATE(2025,11,19)+TIME(18,37,48)</f>
        <v>45980.776250000003</v>
      </c>
      <c r="B20" s="35">
        <v>2</v>
      </c>
      <c r="C20" s="3" t="s">
        <v>311</v>
      </c>
      <c r="D20" s="3" t="s">
        <v>312</v>
      </c>
      <c r="E20" s="3" t="s">
        <v>313</v>
      </c>
      <c r="F20" s="3" t="s">
        <v>44</v>
      </c>
      <c r="G20" s="3" t="s">
        <v>314</v>
      </c>
      <c r="H20" s="3" t="s">
        <v>49</v>
      </c>
      <c r="I20" s="3" t="s">
        <v>95</v>
      </c>
      <c r="J20" s="11">
        <f>DATE(2026,3,24)</f>
        <v>46105</v>
      </c>
      <c r="K20" s="11">
        <f>DATE(2026,3,28)</f>
        <v>46109</v>
      </c>
      <c r="L20" s="3"/>
      <c r="M20" s="3"/>
      <c r="N20" s="3"/>
      <c r="O20" s="3"/>
      <c r="P20" s="3"/>
      <c r="Q20" s="3"/>
      <c r="R20" s="3"/>
      <c r="S20" s="3"/>
      <c r="T20" s="3" t="s">
        <v>315</v>
      </c>
      <c r="U20" s="3" t="s">
        <v>316</v>
      </c>
      <c r="V20" s="3" t="s">
        <v>317</v>
      </c>
      <c r="W20" s="12" t="s">
        <v>318</v>
      </c>
      <c r="X20" s="3" t="s">
        <v>319</v>
      </c>
      <c r="Y20" s="3" t="s">
        <v>319</v>
      </c>
      <c r="Z20" s="3" t="s">
        <v>320</v>
      </c>
      <c r="AA20" s="3" t="s">
        <v>122</v>
      </c>
      <c r="AB20" s="3" t="s">
        <v>243</v>
      </c>
      <c r="AC20" s="3" t="s">
        <v>321</v>
      </c>
      <c r="AD20" s="3" t="s">
        <v>161</v>
      </c>
      <c r="AE20" s="3" t="s">
        <v>107</v>
      </c>
      <c r="AF20" s="3" t="s">
        <v>145</v>
      </c>
      <c r="AG20" s="3" t="s">
        <v>127</v>
      </c>
      <c r="AH20" s="3" t="s">
        <v>182</v>
      </c>
      <c r="AI20" s="3" t="s">
        <v>111</v>
      </c>
      <c r="AJ20" s="3"/>
      <c r="AK20" s="3" t="s">
        <v>112</v>
      </c>
      <c r="AL20" s="3" t="s">
        <v>299</v>
      </c>
      <c r="AM20" s="10">
        <f>DATE(2025,11,19)+TIME(18,37,48)</f>
        <v>45980.776250000003</v>
      </c>
    </row>
    <row r="21" spans="1:39" ht="15.6">
      <c r="A21" s="13">
        <f>DATE(2026,1,13)+TIME(11,20,36)</f>
        <v>46035.472638888888</v>
      </c>
      <c r="B21" s="31">
        <v>5</v>
      </c>
      <c r="C21" s="5" t="s">
        <v>322</v>
      </c>
      <c r="D21" s="5" t="s">
        <v>323</v>
      </c>
      <c r="E21" s="5" t="s">
        <v>324</v>
      </c>
      <c r="F21" s="5" t="s">
        <v>44</v>
      </c>
      <c r="G21" s="5" t="s">
        <v>132</v>
      </c>
      <c r="H21" s="5" t="s">
        <v>49</v>
      </c>
      <c r="I21" s="5" t="s">
        <v>95</v>
      </c>
      <c r="J21" s="14">
        <f>DATE(2026,3,24)</f>
        <v>46105</v>
      </c>
      <c r="K21" s="14">
        <f>DATE(2026,3,28)</f>
        <v>46109</v>
      </c>
      <c r="L21" s="5"/>
      <c r="M21" s="5"/>
      <c r="N21" s="5" t="s">
        <v>96</v>
      </c>
      <c r="O21" s="5"/>
      <c r="P21" s="5"/>
      <c r="Q21" s="5"/>
      <c r="R21" s="5"/>
      <c r="S21" s="5"/>
      <c r="T21" s="5" t="s">
        <v>325</v>
      </c>
      <c r="U21" s="5" t="s">
        <v>326</v>
      </c>
      <c r="V21" s="5" t="s">
        <v>327</v>
      </c>
      <c r="W21" s="15" t="s">
        <v>328</v>
      </c>
      <c r="X21" s="5" t="s">
        <v>329</v>
      </c>
      <c r="Y21" s="5" t="s">
        <v>329</v>
      </c>
      <c r="Z21" s="5" t="s">
        <v>330</v>
      </c>
      <c r="AA21" s="5" t="s">
        <v>122</v>
      </c>
      <c r="AB21" s="5" t="s">
        <v>243</v>
      </c>
      <c r="AC21" s="5" t="s">
        <v>331</v>
      </c>
      <c r="AD21" s="5" t="s">
        <v>161</v>
      </c>
      <c r="AE21" s="5" t="s">
        <v>221</v>
      </c>
      <c r="AF21" s="5" t="s">
        <v>145</v>
      </c>
      <c r="AG21" s="5" t="s">
        <v>332</v>
      </c>
      <c r="AH21" s="5" t="s">
        <v>146</v>
      </c>
      <c r="AI21" s="5" t="s">
        <v>111</v>
      </c>
      <c r="AJ21" s="5"/>
      <c r="AK21" s="5"/>
      <c r="AL21" s="5" t="s">
        <v>113</v>
      </c>
      <c r="AM21" s="13">
        <f>DATE(2026,1,13)+TIME(11,20,36)</f>
        <v>46035.472638888888</v>
      </c>
    </row>
    <row r="22" spans="1:39" ht="30.95">
      <c r="A22" s="13">
        <f>DATE(2026,1,15)+TIME(19,39,1)</f>
        <v>46037.818761574075</v>
      </c>
      <c r="B22" s="31">
        <v>6</v>
      </c>
      <c r="C22" s="5" t="s">
        <v>333</v>
      </c>
      <c r="D22" s="5" t="s">
        <v>334</v>
      </c>
      <c r="E22" s="5" t="s">
        <v>335</v>
      </c>
      <c r="F22" s="5" t="s">
        <v>44</v>
      </c>
      <c r="G22" s="5" t="s">
        <v>93</v>
      </c>
      <c r="H22" s="5" t="s">
        <v>49</v>
      </c>
      <c r="I22" s="5" t="s">
        <v>95</v>
      </c>
      <c r="J22" s="14">
        <f>DATE(2026,3,24)</f>
        <v>46105</v>
      </c>
      <c r="K22" s="14">
        <f>DATE(2026,3,28)</f>
        <v>46109</v>
      </c>
      <c r="L22" s="5"/>
      <c r="M22" s="5" t="s">
        <v>336</v>
      </c>
      <c r="N22" s="5" t="s">
        <v>96</v>
      </c>
      <c r="O22" s="5"/>
      <c r="P22" s="5"/>
      <c r="Q22" s="5"/>
      <c r="R22" s="5"/>
      <c r="S22" s="5"/>
      <c r="T22" s="16" t="s">
        <v>337</v>
      </c>
      <c r="U22" s="5" t="s">
        <v>338</v>
      </c>
      <c r="V22" s="5" t="s">
        <v>339</v>
      </c>
      <c r="W22" s="15" t="s">
        <v>340</v>
      </c>
      <c r="X22" s="5" t="s">
        <v>341</v>
      </c>
      <c r="Y22" s="5" t="s">
        <v>341</v>
      </c>
      <c r="Z22" s="5" t="s">
        <v>309</v>
      </c>
      <c r="AA22" s="5" t="s">
        <v>122</v>
      </c>
      <c r="AB22" s="5" t="s">
        <v>243</v>
      </c>
      <c r="AC22" s="5" t="s">
        <v>342</v>
      </c>
      <c r="AD22" s="5" t="s">
        <v>220</v>
      </c>
      <c r="AE22" s="5" t="s">
        <v>221</v>
      </c>
      <c r="AF22" s="5" t="s">
        <v>108</v>
      </c>
      <c r="AG22" s="5" t="s">
        <v>127</v>
      </c>
      <c r="AH22" s="5" t="s">
        <v>146</v>
      </c>
      <c r="AI22" s="5" t="s">
        <v>111</v>
      </c>
      <c r="AJ22" s="5"/>
      <c r="AK22" s="5"/>
      <c r="AL22" s="5" t="s">
        <v>113</v>
      </c>
      <c r="AM22" s="13">
        <f>DATE(2026,1,15)+TIME(19,39,1)</f>
        <v>46037.818761574075</v>
      </c>
    </row>
    <row r="23" spans="1:39" ht="15.6">
      <c r="A23" s="10">
        <f>DATE(2026,2,9)+TIME(14,43,1)</f>
        <v>46062.613206018519</v>
      </c>
      <c r="B23" s="35">
        <v>3</v>
      </c>
      <c r="C23" s="3" t="s">
        <v>343</v>
      </c>
      <c r="D23" s="3" t="s">
        <v>344</v>
      </c>
      <c r="E23" s="3" t="s">
        <v>345</v>
      </c>
      <c r="F23" s="3" t="s">
        <v>38</v>
      </c>
      <c r="G23" s="3" t="s">
        <v>221</v>
      </c>
      <c r="H23" s="3" t="s">
        <v>50</v>
      </c>
      <c r="I23" s="3" t="s">
        <v>95</v>
      </c>
      <c r="J23" s="11">
        <f>DATE(2026,3,23)</f>
        <v>46104</v>
      </c>
      <c r="K23" s="11">
        <f>DATE(2026,3,28)</f>
        <v>46109</v>
      </c>
      <c r="L23" s="3" t="s">
        <v>346</v>
      </c>
      <c r="M23" s="3"/>
      <c r="N23" s="3"/>
      <c r="O23" s="3"/>
      <c r="P23" s="3"/>
      <c r="Q23" s="3"/>
      <c r="R23" s="3"/>
      <c r="S23" s="3"/>
      <c r="T23" s="17" t="s">
        <v>347</v>
      </c>
      <c r="U23" s="3" t="s">
        <v>348</v>
      </c>
      <c r="V23" s="3" t="s">
        <v>349</v>
      </c>
      <c r="W23" s="12" t="s">
        <v>350</v>
      </c>
      <c r="X23" s="3" t="s">
        <v>351</v>
      </c>
      <c r="Y23" s="3" t="s">
        <v>351</v>
      </c>
      <c r="Z23" s="3" t="s">
        <v>352</v>
      </c>
      <c r="AA23" s="3" t="s">
        <v>353</v>
      </c>
      <c r="AB23" s="3" t="s">
        <v>354</v>
      </c>
      <c r="AC23" s="3" t="s">
        <v>355</v>
      </c>
      <c r="AD23" s="3" t="s">
        <v>126</v>
      </c>
      <c r="AE23" s="3" t="s">
        <v>107</v>
      </c>
      <c r="AF23" s="3" t="s">
        <v>145</v>
      </c>
      <c r="AG23" s="3" t="s">
        <v>109</v>
      </c>
      <c r="AH23" s="3" t="s">
        <v>110</v>
      </c>
      <c r="AI23" s="3" t="s">
        <v>111</v>
      </c>
      <c r="AJ23" s="3" t="s">
        <v>208</v>
      </c>
      <c r="AK23" s="3" t="s">
        <v>112</v>
      </c>
      <c r="AL23" s="3" t="s">
        <v>299</v>
      </c>
      <c r="AM23" s="10">
        <f>DATE(2026,2,9)+TIME(14,43,1)</f>
        <v>46062.613206018519</v>
      </c>
    </row>
    <row r="24" spans="1:39" ht="15.6">
      <c r="A24" s="10">
        <f>DATE(2025,10,27)+TIME(17,28,3)</f>
        <v>45957.727812500001</v>
      </c>
      <c r="B24" s="35">
        <v>1</v>
      </c>
      <c r="C24" s="3" t="s">
        <v>356</v>
      </c>
      <c r="D24" s="3" t="s">
        <v>357</v>
      </c>
      <c r="E24" s="3" t="s">
        <v>358</v>
      </c>
      <c r="F24" s="3" t="s">
        <v>32</v>
      </c>
      <c r="G24" s="3" t="s">
        <v>93</v>
      </c>
      <c r="H24" s="3" t="s">
        <v>51</v>
      </c>
      <c r="I24" s="3" t="s">
        <v>95</v>
      </c>
      <c r="J24" s="11">
        <f>DATE(2026,3,24)</f>
        <v>46105</v>
      </c>
      <c r="K24" s="11">
        <f>DATE(2026,3,27)</f>
        <v>46108</v>
      </c>
      <c r="L24" s="3"/>
      <c r="M24" s="3" t="s">
        <v>359</v>
      </c>
      <c r="N24" s="3" t="s">
        <v>96</v>
      </c>
      <c r="O24" s="3" t="s">
        <v>133</v>
      </c>
      <c r="P24" s="3"/>
      <c r="Q24" s="3"/>
      <c r="R24" s="3"/>
      <c r="S24" s="3"/>
      <c r="T24" s="3" t="s">
        <v>360</v>
      </c>
      <c r="U24" s="3" t="s">
        <v>361</v>
      </c>
      <c r="V24" s="3" t="s">
        <v>362</v>
      </c>
      <c r="W24" s="12" t="s">
        <v>363</v>
      </c>
      <c r="X24" s="3" t="s">
        <v>364</v>
      </c>
      <c r="Y24" s="3" t="s">
        <v>364</v>
      </c>
      <c r="Z24" s="3" t="s">
        <v>365</v>
      </c>
      <c r="AA24" s="3" t="s">
        <v>366</v>
      </c>
      <c r="AB24" s="3" t="s">
        <v>367</v>
      </c>
      <c r="AC24" s="3" t="s">
        <v>368</v>
      </c>
      <c r="AD24" s="3" t="s">
        <v>161</v>
      </c>
      <c r="AE24" s="3" t="s">
        <v>107</v>
      </c>
      <c r="AF24" s="3" t="s">
        <v>108</v>
      </c>
      <c r="AG24" s="3" t="s">
        <v>109</v>
      </c>
      <c r="AH24" s="3" t="s">
        <v>146</v>
      </c>
      <c r="AI24" s="3" t="s">
        <v>111</v>
      </c>
      <c r="AJ24" s="3"/>
      <c r="AK24" s="3"/>
      <c r="AL24" s="3" t="s">
        <v>113</v>
      </c>
      <c r="AM24" s="10">
        <f>DATE(2025,10,27)+TIME(17,28,3)</f>
        <v>45957.727812500001</v>
      </c>
    </row>
    <row r="25" spans="1:39" ht="30.95">
      <c r="A25" s="13">
        <f>DATE(2025,10,29)+TIME(18,8,55)</f>
        <v>45959.756192129629</v>
      </c>
      <c r="B25" s="31">
        <v>3</v>
      </c>
      <c r="C25" s="5" t="s">
        <v>369</v>
      </c>
      <c r="D25" s="5" t="s">
        <v>370</v>
      </c>
      <c r="E25" s="5" t="s">
        <v>371</v>
      </c>
      <c r="F25" s="5" t="s">
        <v>33</v>
      </c>
      <c r="G25" s="5" t="s">
        <v>93</v>
      </c>
      <c r="H25" s="5" t="s">
        <v>51</v>
      </c>
      <c r="I25" s="5" t="s">
        <v>95</v>
      </c>
      <c r="J25" s="14">
        <f>DATE(2026,3,24)</f>
        <v>46105</v>
      </c>
      <c r="K25" s="14">
        <f>DATE(2026,3,28)</f>
        <v>46109</v>
      </c>
      <c r="L25" s="5" t="s">
        <v>372</v>
      </c>
      <c r="M25" s="5"/>
      <c r="N25" s="5" t="s">
        <v>96</v>
      </c>
      <c r="O25" s="5" t="s">
        <v>373</v>
      </c>
      <c r="P25" s="5" t="s">
        <v>374</v>
      </c>
      <c r="Q25" s="5" t="s">
        <v>375</v>
      </c>
      <c r="R25" s="5" t="s">
        <v>376</v>
      </c>
      <c r="S25" s="5"/>
      <c r="T25" s="16" t="s">
        <v>377</v>
      </c>
      <c r="U25" s="5" t="s">
        <v>378</v>
      </c>
      <c r="V25" s="5" t="s">
        <v>379</v>
      </c>
      <c r="W25" s="15" t="s">
        <v>380</v>
      </c>
      <c r="X25" s="5" t="s">
        <v>381</v>
      </c>
      <c r="Y25" s="5" t="s">
        <v>381</v>
      </c>
      <c r="Z25" s="5" t="s">
        <v>382</v>
      </c>
      <c r="AA25" s="5" t="s">
        <v>270</v>
      </c>
      <c r="AB25" s="5" t="s">
        <v>271</v>
      </c>
      <c r="AC25" s="5" t="s">
        <v>383</v>
      </c>
      <c r="AD25" s="5" t="s">
        <v>126</v>
      </c>
      <c r="AE25" s="5" t="s">
        <v>107</v>
      </c>
      <c r="AF25" s="5" t="s">
        <v>108</v>
      </c>
      <c r="AG25" s="5" t="s">
        <v>127</v>
      </c>
      <c r="AH25" s="5" t="s">
        <v>162</v>
      </c>
      <c r="AI25" s="5" t="s">
        <v>111</v>
      </c>
      <c r="AJ25" s="5"/>
      <c r="AK25" s="5" t="s">
        <v>112</v>
      </c>
      <c r="AL25" s="5" t="s">
        <v>299</v>
      </c>
      <c r="AM25" s="13">
        <f>DATE(2025,10,29)+TIME(18,8,55)</f>
        <v>45959.756192129629</v>
      </c>
    </row>
    <row r="26" spans="1:39" ht="30.95">
      <c r="A26" s="10">
        <f>DATE(2025,11,13)+TIME(17,4,8)</f>
        <v>45974.7112037037</v>
      </c>
      <c r="B26" s="35">
        <v>4</v>
      </c>
      <c r="C26" s="3" t="s">
        <v>384</v>
      </c>
      <c r="D26" s="3" t="s">
        <v>385</v>
      </c>
      <c r="E26" s="3" t="s">
        <v>386</v>
      </c>
      <c r="F26" s="3" t="s">
        <v>33</v>
      </c>
      <c r="G26" s="3" t="s">
        <v>132</v>
      </c>
      <c r="H26" s="3" t="s">
        <v>51</v>
      </c>
      <c r="I26" s="3" t="s">
        <v>95</v>
      </c>
      <c r="J26" s="11">
        <f>DATE(2026,3,24)</f>
        <v>46105</v>
      </c>
      <c r="K26" s="11">
        <f>DATE(2026,3,28)</f>
        <v>46109</v>
      </c>
      <c r="L26" s="3" t="s">
        <v>372</v>
      </c>
      <c r="M26" s="3" t="s">
        <v>96</v>
      </c>
      <c r="N26" s="3" t="s">
        <v>96</v>
      </c>
      <c r="O26" s="3" t="s">
        <v>373</v>
      </c>
      <c r="P26" s="3" t="s">
        <v>387</v>
      </c>
      <c r="Q26" s="3" t="s">
        <v>388</v>
      </c>
      <c r="R26" s="3" t="s">
        <v>389</v>
      </c>
      <c r="S26" s="3"/>
      <c r="T26" s="3" t="s">
        <v>390</v>
      </c>
      <c r="U26" s="3" t="s">
        <v>391</v>
      </c>
      <c r="V26" s="3" t="s">
        <v>392</v>
      </c>
      <c r="W26" s="12" t="s">
        <v>393</v>
      </c>
      <c r="X26" s="3" t="s">
        <v>394</v>
      </c>
      <c r="Y26" s="3" t="s">
        <v>394</v>
      </c>
      <c r="Z26" s="3" t="s">
        <v>382</v>
      </c>
      <c r="AA26" s="3" t="s">
        <v>270</v>
      </c>
      <c r="AB26" s="3" t="s">
        <v>271</v>
      </c>
      <c r="AC26" s="3" t="s">
        <v>383</v>
      </c>
      <c r="AD26" s="3" t="s">
        <v>395</v>
      </c>
      <c r="AE26" s="3" t="s">
        <v>144</v>
      </c>
      <c r="AF26" s="3" t="s">
        <v>145</v>
      </c>
      <c r="AG26" s="3" t="s">
        <v>127</v>
      </c>
      <c r="AH26" s="3" t="s">
        <v>162</v>
      </c>
      <c r="AI26" s="3" t="s">
        <v>111</v>
      </c>
      <c r="AJ26" s="3"/>
      <c r="AK26" s="3"/>
      <c r="AL26" s="3" t="s">
        <v>299</v>
      </c>
      <c r="AM26" s="10">
        <f>DATE(2025,11,13)+TIME(17,7,16)</f>
        <v>45974.713379629633</v>
      </c>
    </row>
    <row r="27" spans="1:39" ht="15.6">
      <c r="A27" s="13">
        <f>DATE(2025,11,14)+TIME(9,33,29)</f>
        <v>45975.398252314815</v>
      </c>
      <c r="B27" s="31">
        <v>4</v>
      </c>
      <c r="C27" s="5" t="s">
        <v>396</v>
      </c>
      <c r="D27" s="5" t="s">
        <v>397</v>
      </c>
      <c r="E27" s="5" t="s">
        <v>398</v>
      </c>
      <c r="F27" s="5" t="s">
        <v>33</v>
      </c>
      <c r="G27" s="5" t="s">
        <v>132</v>
      </c>
      <c r="H27" s="5" t="s">
        <v>51</v>
      </c>
      <c r="I27" s="5" t="s">
        <v>95</v>
      </c>
      <c r="J27" s="14">
        <f>DATE(2026,3,24)</f>
        <v>46105</v>
      </c>
      <c r="K27" s="14">
        <f>DATE(2026,3,27)</f>
        <v>46108</v>
      </c>
      <c r="L27" s="5"/>
      <c r="M27" s="5"/>
      <c r="N27" s="5" t="s">
        <v>96</v>
      </c>
      <c r="O27" s="5" t="s">
        <v>133</v>
      </c>
      <c r="P27" s="5"/>
      <c r="Q27" s="5"/>
      <c r="R27" s="5"/>
      <c r="S27" s="5"/>
      <c r="T27" s="5" t="s">
        <v>399</v>
      </c>
      <c r="U27" s="5" t="s">
        <v>400</v>
      </c>
      <c r="V27" s="5" t="s">
        <v>401</v>
      </c>
      <c r="W27" s="15" t="s">
        <v>402</v>
      </c>
      <c r="X27" s="5" t="s">
        <v>403</v>
      </c>
      <c r="Y27" s="5" t="s">
        <v>403</v>
      </c>
      <c r="Z27" s="5" t="s">
        <v>404</v>
      </c>
      <c r="AA27" s="5" t="s">
        <v>270</v>
      </c>
      <c r="AB27" s="5" t="s">
        <v>271</v>
      </c>
      <c r="AC27" s="5" t="s">
        <v>405</v>
      </c>
      <c r="AD27" s="5" t="s">
        <v>161</v>
      </c>
      <c r="AE27" s="5" t="s">
        <v>406</v>
      </c>
      <c r="AF27" s="5" t="s">
        <v>145</v>
      </c>
      <c r="AG27" s="5" t="s">
        <v>127</v>
      </c>
      <c r="AH27" s="5" t="s">
        <v>146</v>
      </c>
      <c r="AI27" s="5" t="s">
        <v>111</v>
      </c>
      <c r="AJ27" s="5"/>
      <c r="AK27" s="5"/>
      <c r="AL27" s="5" t="s">
        <v>113</v>
      </c>
      <c r="AM27" s="13">
        <f>DATE(2025,11,14)+TIME(9,33,29)</f>
        <v>45975.398252314815</v>
      </c>
    </row>
    <row r="28" spans="1:39" ht="30.95">
      <c r="A28" s="10">
        <f>DATE(2025,11,13)+TIME(17,4,17)</f>
        <v>45974.71130787037</v>
      </c>
      <c r="B28" s="35">
        <v>6</v>
      </c>
      <c r="C28" s="3" t="s">
        <v>407</v>
      </c>
      <c r="D28" s="3" t="s">
        <v>408</v>
      </c>
      <c r="E28" s="3" t="s">
        <v>409</v>
      </c>
      <c r="F28" s="3" t="s">
        <v>33</v>
      </c>
      <c r="G28" s="3" t="s">
        <v>93</v>
      </c>
      <c r="H28" s="3" t="s">
        <v>51</v>
      </c>
      <c r="I28" s="3" t="s">
        <v>95</v>
      </c>
      <c r="J28" s="11">
        <f>DATE(2026,3,24)</f>
        <v>46105</v>
      </c>
      <c r="K28" s="11">
        <f>DATE(2026,3,28)</f>
        <v>46109</v>
      </c>
      <c r="L28" s="3" t="s">
        <v>372</v>
      </c>
      <c r="M28" s="3" t="s">
        <v>410</v>
      </c>
      <c r="N28" s="3" t="s">
        <v>96</v>
      </c>
      <c r="O28" s="3" t="s">
        <v>373</v>
      </c>
      <c r="P28" s="3" t="s">
        <v>411</v>
      </c>
      <c r="Q28" s="3" t="s">
        <v>388</v>
      </c>
      <c r="R28" s="3" t="s">
        <v>412</v>
      </c>
      <c r="S28" s="3"/>
      <c r="T28" s="17" t="s">
        <v>413</v>
      </c>
      <c r="U28" s="3" t="s">
        <v>414</v>
      </c>
      <c r="V28" s="3" t="s">
        <v>415</v>
      </c>
      <c r="W28" s="12" t="s">
        <v>416</v>
      </c>
      <c r="X28" s="3" t="s">
        <v>417</v>
      </c>
      <c r="Y28" s="3" t="s">
        <v>417</v>
      </c>
      <c r="Z28" s="3" t="s">
        <v>418</v>
      </c>
      <c r="AA28" s="3" t="s">
        <v>270</v>
      </c>
      <c r="AB28" s="3" t="s">
        <v>271</v>
      </c>
      <c r="AC28" s="3" t="s">
        <v>419</v>
      </c>
      <c r="AD28" s="3" t="s">
        <v>126</v>
      </c>
      <c r="AE28" s="3" t="s">
        <v>107</v>
      </c>
      <c r="AF28" s="3" t="s">
        <v>108</v>
      </c>
      <c r="AG28" s="3" t="s">
        <v>127</v>
      </c>
      <c r="AH28" s="3" t="s">
        <v>162</v>
      </c>
      <c r="AI28" s="3" t="s">
        <v>111</v>
      </c>
      <c r="AJ28" s="3"/>
      <c r="AK28" s="3"/>
      <c r="AL28" s="3" t="s">
        <v>299</v>
      </c>
      <c r="AM28" s="10">
        <f>DATE(2025,11,13)+TIME(17,4,17)</f>
        <v>45974.71130787037</v>
      </c>
    </row>
    <row r="29" spans="1:39" ht="30.95">
      <c r="A29" s="10">
        <f>DATE(2025,11,13)+TIME(17,17,8)</f>
        <v>45974.720231481479</v>
      </c>
      <c r="B29" s="35">
        <v>6</v>
      </c>
      <c r="C29" s="3" t="s">
        <v>420</v>
      </c>
      <c r="D29" s="3" t="s">
        <v>421</v>
      </c>
      <c r="E29" s="3" t="s">
        <v>422</v>
      </c>
      <c r="F29" s="3" t="s">
        <v>33</v>
      </c>
      <c r="G29" s="3" t="s">
        <v>93</v>
      </c>
      <c r="H29" s="3" t="s">
        <v>51</v>
      </c>
      <c r="I29" s="3" t="s">
        <v>95</v>
      </c>
      <c r="J29" s="11">
        <f>DATE(2026,3,24)</f>
        <v>46105</v>
      </c>
      <c r="K29" s="11">
        <f>DATE(2026,3,28)</f>
        <v>46109</v>
      </c>
      <c r="L29" s="3" t="s">
        <v>372</v>
      </c>
      <c r="M29" s="3" t="s">
        <v>423</v>
      </c>
      <c r="N29" s="3" t="s">
        <v>96</v>
      </c>
      <c r="O29" s="3" t="s">
        <v>373</v>
      </c>
      <c r="P29" s="3" t="s">
        <v>424</v>
      </c>
      <c r="Q29" s="3" t="s">
        <v>388</v>
      </c>
      <c r="R29" s="3" t="s">
        <v>425</v>
      </c>
      <c r="S29" s="3"/>
      <c r="T29" s="3" t="s">
        <v>426</v>
      </c>
      <c r="U29" s="3" t="s">
        <v>427</v>
      </c>
      <c r="V29" s="3" t="s">
        <v>428</v>
      </c>
      <c r="W29" s="12" t="s">
        <v>429</v>
      </c>
      <c r="X29" s="3" t="s">
        <v>430</v>
      </c>
      <c r="Y29" s="3" t="s">
        <v>430</v>
      </c>
      <c r="Z29" s="3" t="s">
        <v>431</v>
      </c>
      <c r="AA29" s="3" t="s">
        <v>270</v>
      </c>
      <c r="AB29" s="3" t="s">
        <v>271</v>
      </c>
      <c r="AC29" s="3" t="s">
        <v>432</v>
      </c>
      <c r="AD29" s="3" t="s">
        <v>245</v>
      </c>
      <c r="AE29" s="3" t="s">
        <v>107</v>
      </c>
      <c r="AF29" s="3" t="s">
        <v>108</v>
      </c>
      <c r="AG29" s="3" t="s">
        <v>109</v>
      </c>
      <c r="AH29" s="3" t="s">
        <v>146</v>
      </c>
      <c r="AI29" s="3" t="s">
        <v>111</v>
      </c>
      <c r="AJ29" s="3"/>
      <c r="AK29" s="3"/>
      <c r="AL29" s="3" t="s">
        <v>299</v>
      </c>
      <c r="AM29" s="10">
        <f>DATE(2025,11,13)+TIME(17,17,8)</f>
        <v>45974.720231481479</v>
      </c>
    </row>
    <row r="30" spans="1:39" ht="15.6">
      <c r="A30" s="13">
        <f>DATE(2025,10,24)+TIME(19,13,27)</f>
        <v>45954.801006944443</v>
      </c>
      <c r="B30" s="31">
        <v>2</v>
      </c>
      <c r="C30" s="5" t="s">
        <v>433</v>
      </c>
      <c r="D30" s="5" t="s">
        <v>434</v>
      </c>
      <c r="E30" s="5" t="s">
        <v>435</v>
      </c>
      <c r="F30" s="5" t="s">
        <v>37</v>
      </c>
      <c r="G30" s="5" t="s">
        <v>93</v>
      </c>
      <c r="H30" s="5" t="s">
        <v>51</v>
      </c>
      <c r="I30" s="5" t="s">
        <v>95</v>
      </c>
      <c r="J30" s="14">
        <f>DATE(2026,3,24)</f>
        <v>46105</v>
      </c>
      <c r="K30" s="14">
        <f>DATE(2026,3,27)</f>
        <v>46108</v>
      </c>
      <c r="L30" s="5"/>
      <c r="M30" s="5"/>
      <c r="N30" s="5" t="s">
        <v>96</v>
      </c>
      <c r="O30" s="5" t="s">
        <v>133</v>
      </c>
      <c r="P30" s="5"/>
      <c r="Q30" s="5"/>
      <c r="R30" s="5"/>
      <c r="S30" s="5" t="s">
        <v>436</v>
      </c>
      <c r="T30" s="5" t="s">
        <v>437</v>
      </c>
      <c r="U30" s="5" t="s">
        <v>438</v>
      </c>
      <c r="V30" s="5" t="s">
        <v>439</v>
      </c>
      <c r="W30" s="15" t="s">
        <v>440</v>
      </c>
      <c r="X30" s="5" t="s">
        <v>441</v>
      </c>
      <c r="Y30" s="5" t="s">
        <v>441</v>
      </c>
      <c r="Z30" s="5" t="s">
        <v>442</v>
      </c>
      <c r="AA30" s="5" t="s">
        <v>193</v>
      </c>
      <c r="AB30" s="5"/>
      <c r="AC30" s="5" t="s">
        <v>443</v>
      </c>
      <c r="AD30" s="5" t="s">
        <v>161</v>
      </c>
      <c r="AE30" s="5" t="s">
        <v>107</v>
      </c>
      <c r="AF30" s="5" t="s">
        <v>108</v>
      </c>
      <c r="AG30" s="5" t="s">
        <v>109</v>
      </c>
      <c r="AH30" s="5" t="s">
        <v>128</v>
      </c>
      <c r="AI30" s="5" t="s">
        <v>111</v>
      </c>
      <c r="AJ30" s="5"/>
      <c r="AK30" s="5" t="s">
        <v>106</v>
      </c>
      <c r="AL30" s="5" t="s">
        <v>113</v>
      </c>
      <c r="AM30" s="13">
        <f>DATE(2025,10,24)+TIME(19,13,27)</f>
        <v>45954.801006944443</v>
      </c>
    </row>
    <row r="31" spans="1:39" ht="15.6">
      <c r="A31" s="13">
        <f>DATE(2025,10,26)+TIME(20,40,56)</f>
        <v>45956.861759259256</v>
      </c>
      <c r="B31" s="31">
        <v>2</v>
      </c>
      <c r="C31" s="5" t="s">
        <v>444</v>
      </c>
      <c r="D31" s="5" t="s">
        <v>445</v>
      </c>
      <c r="E31" s="5" t="s">
        <v>446</v>
      </c>
      <c r="F31" s="5" t="s">
        <v>37</v>
      </c>
      <c r="G31" s="5" t="s">
        <v>93</v>
      </c>
      <c r="H31" s="5" t="s">
        <v>51</v>
      </c>
      <c r="I31" s="5" t="s">
        <v>95</v>
      </c>
      <c r="J31" s="14">
        <f>DATE(2026,3,24)</f>
        <v>46105</v>
      </c>
      <c r="K31" s="14">
        <f>DATE(2026,3,28)</f>
        <v>46109</v>
      </c>
      <c r="L31" s="5"/>
      <c r="M31" s="5"/>
      <c r="N31" s="5"/>
      <c r="O31" s="5" t="s">
        <v>133</v>
      </c>
      <c r="P31" s="5"/>
      <c r="Q31" s="5"/>
      <c r="R31" s="5"/>
      <c r="S31" s="5"/>
      <c r="T31" s="5" t="s">
        <v>447</v>
      </c>
      <c r="U31" s="5" t="s">
        <v>448</v>
      </c>
      <c r="V31" s="5" t="s">
        <v>449</v>
      </c>
      <c r="W31" s="15" t="s">
        <v>450</v>
      </c>
      <c r="X31" s="5" t="s">
        <v>451</v>
      </c>
      <c r="Y31" s="5" t="s">
        <v>451</v>
      </c>
      <c r="Z31" s="5" t="s">
        <v>452</v>
      </c>
      <c r="AA31" s="5" t="s">
        <v>192</v>
      </c>
      <c r="AB31" s="5" t="s">
        <v>193</v>
      </c>
      <c r="AC31" s="5" t="s">
        <v>453</v>
      </c>
      <c r="AD31" s="5" t="s">
        <v>126</v>
      </c>
      <c r="AE31" s="5" t="s">
        <v>107</v>
      </c>
      <c r="AF31" s="5" t="s">
        <v>108</v>
      </c>
      <c r="AG31" s="5" t="s">
        <v>109</v>
      </c>
      <c r="AH31" s="5" t="s">
        <v>110</v>
      </c>
      <c r="AI31" s="5" t="s">
        <v>111</v>
      </c>
      <c r="AJ31" s="5"/>
      <c r="AK31" s="5"/>
      <c r="AL31" s="5" t="s">
        <v>113</v>
      </c>
      <c r="AM31" s="13">
        <f>DATE(2025,10,26)+TIME(20,40,56)</f>
        <v>45956.861759259256</v>
      </c>
    </row>
    <row r="32" spans="1:39" ht="30.95">
      <c r="A32" s="10">
        <f>DATE(2025,10,24)+TIME(16,21,15)</f>
        <v>45954.681423611109</v>
      </c>
      <c r="B32" s="35">
        <v>3</v>
      </c>
      <c r="C32" s="3" t="s">
        <v>454</v>
      </c>
      <c r="D32" s="3" t="s">
        <v>455</v>
      </c>
      <c r="E32" s="3" t="s">
        <v>456</v>
      </c>
      <c r="F32" s="3" t="s">
        <v>37</v>
      </c>
      <c r="G32" s="3" t="s">
        <v>93</v>
      </c>
      <c r="H32" s="3" t="s">
        <v>51</v>
      </c>
      <c r="I32" s="3" t="s">
        <v>95</v>
      </c>
      <c r="J32" s="11">
        <f>DATE(2026,3,24)</f>
        <v>46105</v>
      </c>
      <c r="K32" s="11">
        <f>DATE(2026,3,28)</f>
        <v>46109</v>
      </c>
      <c r="L32" s="3"/>
      <c r="M32" s="3"/>
      <c r="N32" s="3" t="s">
        <v>96</v>
      </c>
      <c r="O32" s="3" t="s">
        <v>133</v>
      </c>
      <c r="P32" s="3"/>
      <c r="Q32" s="3"/>
      <c r="R32" s="3"/>
      <c r="S32" s="3"/>
      <c r="T32" s="3" t="s">
        <v>457</v>
      </c>
      <c r="U32" s="3" t="s">
        <v>458</v>
      </c>
      <c r="V32" s="3" t="s">
        <v>459</v>
      </c>
      <c r="W32" s="12" t="s">
        <v>460</v>
      </c>
      <c r="X32" s="3" t="s">
        <v>461</v>
      </c>
      <c r="Y32" s="3" t="s">
        <v>462</v>
      </c>
      <c r="Z32" s="3" t="s">
        <v>463</v>
      </c>
      <c r="AA32" s="3" t="s">
        <v>192</v>
      </c>
      <c r="AB32" s="3" t="s">
        <v>193</v>
      </c>
      <c r="AC32" s="3" t="s">
        <v>464</v>
      </c>
      <c r="AD32" s="3" t="s">
        <v>161</v>
      </c>
      <c r="AE32" s="3" t="s">
        <v>107</v>
      </c>
      <c r="AF32" s="3" t="s">
        <v>108</v>
      </c>
      <c r="AG32" s="3" t="s">
        <v>332</v>
      </c>
      <c r="AH32" s="3" t="s">
        <v>162</v>
      </c>
      <c r="AI32" s="3" t="s">
        <v>111</v>
      </c>
      <c r="AJ32" s="3"/>
      <c r="AK32" s="3"/>
      <c r="AL32" s="3" t="s">
        <v>163</v>
      </c>
      <c r="AM32" s="10">
        <f>DATE(2025,11,5)+TIME(10,53,43)</f>
        <v>45966.453969907408</v>
      </c>
    </row>
    <row r="33" spans="1:39" ht="30.95">
      <c r="A33" s="13">
        <f>DATE(2025,10,24)+TIME(17,7,45)</f>
        <v>45954.71371527778</v>
      </c>
      <c r="B33" s="31">
        <v>1</v>
      </c>
      <c r="C33" s="5" t="s">
        <v>465</v>
      </c>
      <c r="D33" s="5" t="s">
        <v>466</v>
      </c>
      <c r="E33" s="5" t="s">
        <v>467</v>
      </c>
      <c r="F33" s="5" t="s">
        <v>39</v>
      </c>
      <c r="G33" s="5" t="s">
        <v>93</v>
      </c>
      <c r="H33" s="5" t="s">
        <v>51</v>
      </c>
      <c r="I33" s="5" t="s">
        <v>95</v>
      </c>
      <c r="J33" s="14">
        <f>DATE(2026,3,24)</f>
        <v>46105</v>
      </c>
      <c r="K33" s="14">
        <f>DATE(2026,3,27)</f>
        <v>46108</v>
      </c>
      <c r="L33" s="5"/>
      <c r="M33" s="5" t="s">
        <v>468</v>
      </c>
      <c r="N33" s="5" t="s">
        <v>96</v>
      </c>
      <c r="O33" s="5" t="s">
        <v>133</v>
      </c>
      <c r="P33" s="5"/>
      <c r="Q33" s="5"/>
      <c r="R33" s="5"/>
      <c r="S33" s="5"/>
      <c r="T33" s="5" t="s">
        <v>469</v>
      </c>
      <c r="U33" s="5" t="s">
        <v>470</v>
      </c>
      <c r="V33" s="5" t="s">
        <v>471</v>
      </c>
      <c r="W33" s="15" t="s">
        <v>472</v>
      </c>
      <c r="X33" s="5" t="s">
        <v>473</v>
      </c>
      <c r="Y33" s="5" t="s">
        <v>473</v>
      </c>
      <c r="Z33" s="5" t="s">
        <v>474</v>
      </c>
      <c r="AA33" s="5" t="s">
        <v>205</v>
      </c>
      <c r="AB33" s="5" t="s">
        <v>206</v>
      </c>
      <c r="AC33" s="5" t="s">
        <v>475</v>
      </c>
      <c r="AD33" s="5" t="s">
        <v>161</v>
      </c>
      <c r="AE33" s="5" t="s">
        <v>107</v>
      </c>
      <c r="AF33" s="5" t="s">
        <v>108</v>
      </c>
      <c r="AG33" s="5" t="s">
        <v>109</v>
      </c>
      <c r="AH33" s="5" t="s">
        <v>110</v>
      </c>
      <c r="AI33" s="5" t="s">
        <v>111</v>
      </c>
      <c r="AJ33" s="5"/>
      <c r="AK33" s="5"/>
      <c r="AL33" s="5" t="s">
        <v>113</v>
      </c>
      <c r="AM33" s="13">
        <f>DATE(2025,10,24)+TIME(17,7,45)</f>
        <v>45954.71371527778</v>
      </c>
    </row>
    <row r="34" spans="1:39" ht="30.95">
      <c r="A34" s="13">
        <f>DATE(2025,10,27)+TIME(14,42,28)</f>
        <v>45957.612824074073</v>
      </c>
      <c r="B34" s="31">
        <v>5</v>
      </c>
      <c r="C34" s="5" t="s">
        <v>476</v>
      </c>
      <c r="D34" s="5" t="s">
        <v>477</v>
      </c>
      <c r="E34" s="5" t="s">
        <v>478</v>
      </c>
      <c r="F34" s="5" t="s">
        <v>44</v>
      </c>
      <c r="G34" s="5" t="s">
        <v>93</v>
      </c>
      <c r="H34" s="5" t="s">
        <v>51</v>
      </c>
      <c r="I34" s="5" t="s">
        <v>95</v>
      </c>
      <c r="J34" s="14">
        <f>DATE(2026,3,24)</f>
        <v>46105</v>
      </c>
      <c r="K34" s="14">
        <f>DATE(2026,3,27)</f>
        <v>46108</v>
      </c>
      <c r="L34" s="5"/>
      <c r="M34" s="5" t="s">
        <v>479</v>
      </c>
      <c r="N34" s="5" t="s">
        <v>96</v>
      </c>
      <c r="O34" s="5" t="s">
        <v>133</v>
      </c>
      <c r="P34" s="5"/>
      <c r="Q34" s="5"/>
      <c r="R34" s="5"/>
      <c r="S34" s="5"/>
      <c r="T34" s="16" t="s">
        <v>480</v>
      </c>
      <c r="U34" s="5" t="s">
        <v>481</v>
      </c>
      <c r="V34" s="5" t="s">
        <v>482</v>
      </c>
      <c r="W34" s="15" t="s">
        <v>483</v>
      </c>
      <c r="X34" s="5" t="s">
        <v>484</v>
      </c>
      <c r="Y34" s="5" t="s">
        <v>484</v>
      </c>
      <c r="Z34" s="5" t="s">
        <v>485</v>
      </c>
      <c r="AA34" s="5" t="s">
        <v>486</v>
      </c>
      <c r="AB34" s="5"/>
      <c r="AC34" s="5" t="s">
        <v>487</v>
      </c>
      <c r="AD34" s="5" t="s">
        <v>488</v>
      </c>
      <c r="AE34" s="5" t="s">
        <v>221</v>
      </c>
      <c r="AF34" s="5" t="s">
        <v>108</v>
      </c>
      <c r="AG34" s="5" t="s">
        <v>127</v>
      </c>
      <c r="AH34" s="5" t="s">
        <v>146</v>
      </c>
      <c r="AI34" s="5" t="s">
        <v>111</v>
      </c>
      <c r="AJ34" s="5"/>
      <c r="AK34" s="5" t="s">
        <v>112</v>
      </c>
      <c r="AL34" s="5" t="s">
        <v>113</v>
      </c>
      <c r="AM34" s="13">
        <f>DATE(2025,10,27)+TIME(14,42,28)</f>
        <v>45957.612824074073</v>
      </c>
    </row>
    <row r="35" spans="1:39" ht="30.95">
      <c r="A35" s="13">
        <f>DATE(2025,10,24)+TIME(19,29,31)</f>
        <v>45954.812164351853</v>
      </c>
      <c r="B35" s="31">
        <v>5</v>
      </c>
      <c r="C35" s="5" t="s">
        <v>489</v>
      </c>
      <c r="D35" s="5" t="s">
        <v>490</v>
      </c>
      <c r="E35" s="5" t="s">
        <v>491</v>
      </c>
      <c r="F35" s="5" t="s">
        <v>44</v>
      </c>
      <c r="G35" s="5" t="s">
        <v>93</v>
      </c>
      <c r="H35" s="5" t="s">
        <v>51</v>
      </c>
      <c r="I35" s="5" t="s">
        <v>95</v>
      </c>
      <c r="J35" s="14">
        <f>DATE(2026,3,24)</f>
        <v>46105</v>
      </c>
      <c r="K35" s="14">
        <f>DATE(2026,3,27)</f>
        <v>46108</v>
      </c>
      <c r="L35" s="5"/>
      <c r="M35" s="5"/>
      <c r="N35" s="5" t="s">
        <v>96</v>
      </c>
      <c r="O35" s="5" t="s">
        <v>133</v>
      </c>
      <c r="P35" s="5"/>
      <c r="Q35" s="5"/>
      <c r="R35" s="5"/>
      <c r="S35" s="5" t="s">
        <v>492</v>
      </c>
      <c r="T35" s="5" t="s">
        <v>493</v>
      </c>
      <c r="U35" s="5" t="s">
        <v>494</v>
      </c>
      <c r="V35" s="5" t="s">
        <v>495</v>
      </c>
      <c r="W35" s="15" t="s">
        <v>496</v>
      </c>
      <c r="X35" s="5" t="s">
        <v>497</v>
      </c>
      <c r="Y35" s="5" t="s">
        <v>497</v>
      </c>
      <c r="Z35" s="5" t="s">
        <v>485</v>
      </c>
      <c r="AA35" s="5" t="s">
        <v>122</v>
      </c>
      <c r="AB35" s="5" t="s">
        <v>243</v>
      </c>
      <c r="AC35" s="5" t="s">
        <v>498</v>
      </c>
      <c r="AD35" s="5" t="s">
        <v>245</v>
      </c>
      <c r="AE35" s="5" t="s">
        <v>107</v>
      </c>
      <c r="AF35" s="5" t="s">
        <v>108</v>
      </c>
      <c r="AG35" s="5" t="s">
        <v>127</v>
      </c>
      <c r="AH35" s="5" t="s">
        <v>146</v>
      </c>
      <c r="AI35" s="5" t="s">
        <v>111</v>
      </c>
      <c r="AJ35" s="5"/>
      <c r="AK35" s="5" t="s">
        <v>106</v>
      </c>
      <c r="AL35" s="5" t="s">
        <v>113</v>
      </c>
      <c r="AM35" s="13">
        <f>DATE(2025,10,24)+TIME(19,29,31)</f>
        <v>45954.812164351853</v>
      </c>
    </row>
    <row r="36" spans="1:39" ht="30.95">
      <c r="A36" s="13">
        <f>DATE(2026,2,3)+TIME(8,38,24)</f>
        <v>46056.36</v>
      </c>
      <c r="B36" s="31">
        <v>2</v>
      </c>
      <c r="C36" s="5" t="s">
        <v>444</v>
      </c>
      <c r="D36" s="5" t="s">
        <v>499</v>
      </c>
      <c r="E36" s="5" t="s">
        <v>500</v>
      </c>
      <c r="F36" s="5" t="s">
        <v>33</v>
      </c>
      <c r="G36" s="5" t="s">
        <v>93</v>
      </c>
      <c r="H36" s="5" t="s">
        <v>52</v>
      </c>
      <c r="I36" s="5" t="s">
        <v>95</v>
      </c>
      <c r="J36" s="14">
        <f>DATE(2026,3,24)</f>
        <v>46105</v>
      </c>
      <c r="K36" s="14">
        <f>DATE(2026,3,28)</f>
        <v>46109</v>
      </c>
      <c r="L36" s="5" t="s">
        <v>372</v>
      </c>
      <c r="M36" s="5" t="s">
        <v>96</v>
      </c>
      <c r="N36" s="5" t="s">
        <v>96</v>
      </c>
      <c r="O36" s="5" t="s">
        <v>373</v>
      </c>
      <c r="P36" s="5" t="s">
        <v>387</v>
      </c>
      <c r="Q36" s="5" t="s">
        <v>388</v>
      </c>
      <c r="R36" s="5" t="s">
        <v>412</v>
      </c>
      <c r="S36" s="5" t="s">
        <v>501</v>
      </c>
      <c r="T36" s="16" t="s">
        <v>502</v>
      </c>
      <c r="U36" s="5" t="s">
        <v>503</v>
      </c>
      <c r="V36" s="5" t="s">
        <v>504</v>
      </c>
      <c r="W36" s="15" t="s">
        <v>505</v>
      </c>
      <c r="X36" s="5" t="s">
        <v>506</v>
      </c>
      <c r="Y36" s="5" t="s">
        <v>506</v>
      </c>
      <c r="Z36" s="5" t="s">
        <v>382</v>
      </c>
      <c r="AA36" s="5" t="s">
        <v>270</v>
      </c>
      <c r="AB36" s="5" t="s">
        <v>271</v>
      </c>
      <c r="AC36" s="5" t="s">
        <v>507</v>
      </c>
      <c r="AD36" s="5" t="s">
        <v>161</v>
      </c>
      <c r="AE36" s="5" t="s">
        <v>107</v>
      </c>
      <c r="AF36" s="5" t="s">
        <v>108</v>
      </c>
      <c r="AG36" s="5" t="s">
        <v>109</v>
      </c>
      <c r="AH36" s="5" t="s">
        <v>110</v>
      </c>
      <c r="AI36" s="5" t="s">
        <v>111</v>
      </c>
      <c r="AJ36" s="5"/>
      <c r="AK36" s="5"/>
      <c r="AL36" s="5" t="s">
        <v>299</v>
      </c>
      <c r="AM36" s="13">
        <f>DATE(2026,2,3)+TIME(8,38,24)</f>
        <v>46056.36</v>
      </c>
    </row>
    <row r="37" spans="1:39" ht="62.1">
      <c r="A37" s="10">
        <f>DATE(2026,1,13)+TIME(18,33,57)</f>
        <v>46035.773576388892</v>
      </c>
      <c r="B37" s="35">
        <v>3</v>
      </c>
      <c r="C37" s="3" t="s">
        <v>508</v>
      </c>
      <c r="D37" s="3" t="s">
        <v>509</v>
      </c>
      <c r="E37" s="3" t="s">
        <v>510</v>
      </c>
      <c r="F37" s="3" t="s">
        <v>34</v>
      </c>
      <c r="G37" s="3" t="s">
        <v>93</v>
      </c>
      <c r="H37" s="3" t="s">
        <v>52</v>
      </c>
      <c r="I37" s="3" t="s">
        <v>95</v>
      </c>
      <c r="J37" s="11">
        <f>DATE(2026,3,24)</f>
        <v>46105</v>
      </c>
      <c r="K37" s="11">
        <f>DATE(2026,3,27)</f>
        <v>46108</v>
      </c>
      <c r="L37" s="3"/>
      <c r="M37" s="3" t="s">
        <v>511</v>
      </c>
      <c r="N37" s="3"/>
      <c r="O37" s="3" t="s">
        <v>133</v>
      </c>
      <c r="P37" s="3"/>
      <c r="Q37" s="3"/>
      <c r="R37" s="3"/>
      <c r="S37" s="3"/>
      <c r="T37" s="3" t="s">
        <v>512</v>
      </c>
      <c r="U37" s="3" t="s">
        <v>513</v>
      </c>
      <c r="V37" s="3" t="s">
        <v>514</v>
      </c>
      <c r="W37" s="12" t="s">
        <v>515</v>
      </c>
      <c r="X37" s="3" t="s">
        <v>516</v>
      </c>
      <c r="Y37" s="3" t="s">
        <v>517</v>
      </c>
      <c r="Z37" s="3" t="s">
        <v>518</v>
      </c>
      <c r="AA37" s="3" t="s">
        <v>158</v>
      </c>
      <c r="AB37" s="3" t="s">
        <v>159</v>
      </c>
      <c r="AC37" s="3" t="s">
        <v>519</v>
      </c>
      <c r="AD37" s="3" t="s">
        <v>161</v>
      </c>
      <c r="AE37" s="3" t="s">
        <v>520</v>
      </c>
      <c r="AF37" s="3" t="s">
        <v>108</v>
      </c>
      <c r="AG37" s="3" t="s">
        <v>109</v>
      </c>
      <c r="AH37" s="3" t="s">
        <v>110</v>
      </c>
      <c r="AI37" s="3" t="s">
        <v>111</v>
      </c>
      <c r="AJ37" s="3"/>
      <c r="AK37" s="3"/>
      <c r="AL37" s="3" t="s">
        <v>113</v>
      </c>
      <c r="AM37" s="10">
        <f>DATE(2026,1,13)+TIME(18,33,57)</f>
        <v>46035.773576388892</v>
      </c>
    </row>
    <row r="38" spans="1:39" ht="30.95">
      <c r="A38" s="13">
        <f>DATE(2025,12,2)+TIME(10,31,10)</f>
        <v>45993.438310185185</v>
      </c>
      <c r="B38" s="31">
        <v>6</v>
      </c>
      <c r="C38" s="5" t="s">
        <v>521</v>
      </c>
      <c r="D38" s="5" t="s">
        <v>522</v>
      </c>
      <c r="E38" s="5" t="s">
        <v>523</v>
      </c>
      <c r="F38" s="5" t="s">
        <v>34</v>
      </c>
      <c r="G38" s="5" t="s">
        <v>93</v>
      </c>
      <c r="H38" s="5" t="s">
        <v>52</v>
      </c>
      <c r="I38" s="5" t="s">
        <v>95</v>
      </c>
      <c r="J38" s="14">
        <f>DATE(2026,3,24)</f>
        <v>46105</v>
      </c>
      <c r="K38" s="14">
        <f>DATE(2026,3,27)</f>
        <v>46108</v>
      </c>
      <c r="L38" s="5"/>
      <c r="M38" s="5" t="s">
        <v>96</v>
      </c>
      <c r="N38" s="5" t="s">
        <v>96</v>
      </c>
      <c r="O38" s="5" t="s">
        <v>373</v>
      </c>
      <c r="P38" s="5" t="s">
        <v>524</v>
      </c>
      <c r="Q38" s="5" t="s">
        <v>525</v>
      </c>
      <c r="R38" s="5" t="s">
        <v>526</v>
      </c>
      <c r="S38" s="5"/>
      <c r="T38" s="5" t="s">
        <v>527</v>
      </c>
      <c r="U38" s="5" t="s">
        <v>528</v>
      </c>
      <c r="V38" s="5" t="s">
        <v>529</v>
      </c>
      <c r="W38" s="15" t="s">
        <v>530</v>
      </c>
      <c r="X38" s="5" t="s">
        <v>531</v>
      </c>
      <c r="Y38" s="5" t="s">
        <v>531</v>
      </c>
      <c r="Z38" s="5" t="s">
        <v>532</v>
      </c>
      <c r="AA38" s="5" t="s">
        <v>158</v>
      </c>
      <c r="AB38" s="5" t="s">
        <v>159</v>
      </c>
      <c r="AC38" s="5" t="s">
        <v>533</v>
      </c>
      <c r="AD38" s="5" t="s">
        <v>126</v>
      </c>
      <c r="AE38" s="5" t="s">
        <v>107</v>
      </c>
      <c r="AF38" s="5" t="s">
        <v>108</v>
      </c>
      <c r="AG38" s="5" t="s">
        <v>127</v>
      </c>
      <c r="AH38" s="5" t="s">
        <v>162</v>
      </c>
      <c r="AI38" s="5" t="s">
        <v>111</v>
      </c>
      <c r="AJ38" s="5"/>
      <c r="AK38" s="5"/>
      <c r="AL38" s="5" t="s">
        <v>113</v>
      </c>
      <c r="AM38" s="13">
        <f>DATE(2025,12,2)+TIME(10,31,10)</f>
        <v>45993.438310185185</v>
      </c>
    </row>
    <row r="39" spans="1:39" ht="62.1">
      <c r="A39" s="13">
        <f>DATE(2025,11,20)+TIME(13,31,55)</f>
        <v>45981.563831018517</v>
      </c>
      <c r="B39" s="31">
        <v>1</v>
      </c>
      <c r="C39" s="5" t="s">
        <v>534</v>
      </c>
      <c r="D39" s="5" t="s">
        <v>535</v>
      </c>
      <c r="E39" s="5" t="s">
        <v>536</v>
      </c>
      <c r="F39" s="5" t="s">
        <v>36</v>
      </c>
      <c r="G39" s="5" t="s">
        <v>221</v>
      </c>
      <c r="H39" s="5" t="s">
        <v>52</v>
      </c>
      <c r="I39" s="5" t="s">
        <v>95</v>
      </c>
      <c r="J39" s="14">
        <f>DATE(2026,3,24)</f>
        <v>46105</v>
      </c>
      <c r="K39" s="14">
        <f>DATE(2026,3,28)</f>
        <v>46109</v>
      </c>
      <c r="L39" s="5"/>
      <c r="M39" s="5" t="s">
        <v>537</v>
      </c>
      <c r="N39" s="5" t="s">
        <v>96</v>
      </c>
      <c r="O39" s="5" t="s">
        <v>133</v>
      </c>
      <c r="P39" s="5"/>
      <c r="Q39" s="5"/>
      <c r="R39" s="5"/>
      <c r="S39" s="5" t="s">
        <v>538</v>
      </c>
      <c r="T39" s="5" t="s">
        <v>539</v>
      </c>
      <c r="U39" s="5" t="s">
        <v>540</v>
      </c>
      <c r="V39" s="5" t="s">
        <v>541</v>
      </c>
      <c r="W39" s="15" t="s">
        <v>542</v>
      </c>
      <c r="X39" s="5" t="s">
        <v>543</v>
      </c>
      <c r="Y39" s="5" t="s">
        <v>543</v>
      </c>
      <c r="Z39" s="5" t="s">
        <v>544</v>
      </c>
      <c r="AA39" s="5" t="s">
        <v>283</v>
      </c>
      <c r="AB39" s="5" t="s">
        <v>284</v>
      </c>
      <c r="AC39" s="5" t="s">
        <v>545</v>
      </c>
      <c r="AD39" s="5" t="s">
        <v>161</v>
      </c>
      <c r="AE39" s="5" t="s">
        <v>107</v>
      </c>
      <c r="AF39" s="5" t="s">
        <v>145</v>
      </c>
      <c r="AG39" s="5" t="s">
        <v>109</v>
      </c>
      <c r="AH39" s="5" t="s">
        <v>128</v>
      </c>
      <c r="AI39" s="5" t="s">
        <v>111</v>
      </c>
      <c r="AJ39" s="5"/>
      <c r="AK39" s="5"/>
      <c r="AL39" s="5" t="s">
        <v>113</v>
      </c>
      <c r="AM39" s="13">
        <f>DATE(2025,11,20)+TIME(13,31,55)</f>
        <v>45981.563831018517</v>
      </c>
    </row>
    <row r="40" spans="1:39" ht="30.95">
      <c r="A40" s="10">
        <f>DATE(2025,11,19)+TIME(16,16,45)</f>
        <v>45980.678298611114</v>
      </c>
      <c r="B40" s="35">
        <v>4</v>
      </c>
      <c r="C40" s="3" t="s">
        <v>546</v>
      </c>
      <c r="D40" s="3" t="s">
        <v>547</v>
      </c>
      <c r="E40" s="3" t="s">
        <v>548</v>
      </c>
      <c r="F40" s="3" t="s">
        <v>36</v>
      </c>
      <c r="G40" s="3" t="s">
        <v>132</v>
      </c>
      <c r="H40" s="3" t="s">
        <v>52</v>
      </c>
      <c r="I40" s="3" t="s">
        <v>95</v>
      </c>
      <c r="J40" s="11">
        <f>DATE(2026,3,24)</f>
        <v>46105</v>
      </c>
      <c r="K40" s="11">
        <f>DATE(2026,3,28)</f>
        <v>46109</v>
      </c>
      <c r="L40" s="3" t="s">
        <v>549</v>
      </c>
      <c r="M40" s="3"/>
      <c r="N40" s="3"/>
      <c r="O40" s="3" t="s">
        <v>373</v>
      </c>
      <c r="P40" s="3" t="s">
        <v>550</v>
      </c>
      <c r="Q40" s="3" t="s">
        <v>551</v>
      </c>
      <c r="R40" s="3" t="s">
        <v>552</v>
      </c>
      <c r="S40" s="3"/>
      <c r="T40" s="3" t="s">
        <v>553</v>
      </c>
      <c r="U40" s="3" t="s">
        <v>554</v>
      </c>
      <c r="V40" s="3" t="s">
        <v>555</v>
      </c>
      <c r="W40" s="12" t="s">
        <v>556</v>
      </c>
      <c r="X40" s="3" t="s">
        <v>557</v>
      </c>
      <c r="Y40" s="3" t="s">
        <v>557</v>
      </c>
      <c r="Z40" s="3" t="s">
        <v>558</v>
      </c>
      <c r="AA40" s="3" t="s">
        <v>283</v>
      </c>
      <c r="AB40" s="3"/>
      <c r="AC40" s="3" t="s">
        <v>559</v>
      </c>
      <c r="AD40" s="3" t="s">
        <v>161</v>
      </c>
      <c r="AE40" s="3" t="s">
        <v>107</v>
      </c>
      <c r="AF40" s="3" t="s">
        <v>145</v>
      </c>
      <c r="AG40" s="3" t="s">
        <v>109</v>
      </c>
      <c r="AH40" s="3" t="s">
        <v>162</v>
      </c>
      <c r="AI40" s="3" t="s">
        <v>111</v>
      </c>
      <c r="AJ40" s="3"/>
      <c r="AK40" s="3"/>
      <c r="AL40" s="3" t="s">
        <v>299</v>
      </c>
      <c r="AM40" s="10">
        <f>DATE(2025,11,19)+TIME(16,16,45)</f>
        <v>45980.678298611114</v>
      </c>
    </row>
    <row r="41" spans="1:39" ht="30.95">
      <c r="A41" s="10">
        <f>DATE(2025,11,20)+TIME(14,32,1)</f>
        <v>45981.605567129627</v>
      </c>
      <c r="B41" s="35">
        <v>6</v>
      </c>
      <c r="C41" s="3" t="s">
        <v>560</v>
      </c>
      <c r="D41" s="3" t="s">
        <v>561</v>
      </c>
      <c r="E41" s="3" t="s">
        <v>562</v>
      </c>
      <c r="F41" s="3" t="s">
        <v>36</v>
      </c>
      <c r="G41" s="3" t="s">
        <v>93</v>
      </c>
      <c r="H41" s="3" t="s">
        <v>52</v>
      </c>
      <c r="I41" s="3" t="s">
        <v>95</v>
      </c>
      <c r="J41" s="11">
        <f>DATE(2026,3,24)</f>
        <v>46105</v>
      </c>
      <c r="K41" s="11">
        <f>DATE(2026,3,28)</f>
        <v>46109</v>
      </c>
      <c r="L41" s="3"/>
      <c r="M41" s="3"/>
      <c r="N41" s="3" t="s">
        <v>96</v>
      </c>
      <c r="O41" s="3" t="s">
        <v>373</v>
      </c>
      <c r="P41" s="3" t="s">
        <v>563</v>
      </c>
      <c r="Q41" s="3" t="s">
        <v>564</v>
      </c>
      <c r="R41" s="3" t="s">
        <v>565</v>
      </c>
      <c r="S41" s="3" t="s">
        <v>566</v>
      </c>
      <c r="T41" s="3" t="s">
        <v>567</v>
      </c>
      <c r="U41" s="3" t="s">
        <v>568</v>
      </c>
      <c r="V41" s="3" t="s">
        <v>569</v>
      </c>
      <c r="W41" s="12" t="s">
        <v>570</v>
      </c>
      <c r="X41" s="3" t="s">
        <v>571</v>
      </c>
      <c r="Y41" s="3" t="s">
        <v>571</v>
      </c>
      <c r="Z41" s="3" t="s">
        <v>572</v>
      </c>
      <c r="AA41" s="3" t="s">
        <v>283</v>
      </c>
      <c r="AB41" s="3" t="s">
        <v>284</v>
      </c>
      <c r="AC41" s="3" t="s">
        <v>573</v>
      </c>
      <c r="AD41" s="3" t="s">
        <v>161</v>
      </c>
      <c r="AE41" s="3" t="s">
        <v>107</v>
      </c>
      <c r="AF41" s="3" t="s">
        <v>108</v>
      </c>
      <c r="AG41" s="3" t="s">
        <v>109</v>
      </c>
      <c r="AH41" s="3" t="s">
        <v>110</v>
      </c>
      <c r="AI41" s="3" t="s">
        <v>111</v>
      </c>
      <c r="AJ41" s="3"/>
      <c r="AK41" s="3"/>
      <c r="AL41" s="3" t="s">
        <v>113</v>
      </c>
      <c r="AM41" s="10">
        <f>DATE(2025,11,20)+TIME(14,32,1)</f>
        <v>45981.605567129627</v>
      </c>
    </row>
    <row r="42" spans="1:39" ht="46.5">
      <c r="A42" s="10">
        <f>DATE(2026,1,13)+TIME(15,0,10)</f>
        <v>46035.625115740739</v>
      </c>
      <c r="B42" s="35">
        <v>4</v>
      </c>
      <c r="C42" s="3" t="s">
        <v>574</v>
      </c>
      <c r="D42" s="3" t="s">
        <v>575</v>
      </c>
      <c r="E42" s="3" t="s">
        <v>576</v>
      </c>
      <c r="F42" s="3" t="s">
        <v>43</v>
      </c>
      <c r="G42" s="3" t="s">
        <v>93</v>
      </c>
      <c r="H42" s="3" t="s">
        <v>52</v>
      </c>
      <c r="I42" s="3" t="s">
        <v>95</v>
      </c>
      <c r="J42" s="11">
        <f>DATE(2026,3,24)</f>
        <v>46105</v>
      </c>
      <c r="K42" s="11">
        <f>DATE(2026,3,28)</f>
        <v>46109</v>
      </c>
      <c r="L42" s="3" t="s">
        <v>577</v>
      </c>
      <c r="M42" s="3" t="s">
        <v>96</v>
      </c>
      <c r="N42" s="3" t="s">
        <v>96</v>
      </c>
      <c r="O42" s="3" t="s">
        <v>133</v>
      </c>
      <c r="P42" s="3"/>
      <c r="Q42" s="3"/>
      <c r="R42" s="3"/>
      <c r="S42" s="3"/>
      <c r="T42" s="3" t="s">
        <v>578</v>
      </c>
      <c r="U42" s="3" t="s">
        <v>579</v>
      </c>
      <c r="V42" s="3" t="s">
        <v>580</v>
      </c>
      <c r="W42" s="12" t="s">
        <v>581</v>
      </c>
      <c r="X42" s="3" t="s">
        <v>582</v>
      </c>
      <c r="Y42" s="3" t="s">
        <v>583</v>
      </c>
      <c r="Z42" s="3" t="s">
        <v>584</v>
      </c>
      <c r="AA42" s="3" t="s">
        <v>585</v>
      </c>
      <c r="AB42" s="3" t="s">
        <v>586</v>
      </c>
      <c r="AC42" s="3" t="s">
        <v>587</v>
      </c>
      <c r="AD42" s="3" t="s">
        <v>245</v>
      </c>
      <c r="AE42" s="3" t="s">
        <v>107</v>
      </c>
      <c r="AF42" s="3" t="s">
        <v>108</v>
      </c>
      <c r="AG42" s="3" t="s">
        <v>109</v>
      </c>
      <c r="AH42" s="3" t="s">
        <v>182</v>
      </c>
      <c r="AI42" s="3" t="s">
        <v>111</v>
      </c>
      <c r="AJ42" s="3"/>
      <c r="AK42" s="3"/>
      <c r="AL42" s="3" t="s">
        <v>163</v>
      </c>
      <c r="AM42" s="10">
        <f>DATE(2026,3,3)+TIME(15,51,24)</f>
        <v>46084.660694444443</v>
      </c>
    </row>
    <row r="43" spans="1:39" ht="30.95">
      <c r="A43" s="13">
        <f>DATE(2026,1,13)+TIME(14,53,36)</f>
        <v>46035.620555555557</v>
      </c>
      <c r="B43" s="31">
        <v>2</v>
      </c>
      <c r="C43" s="5" t="s">
        <v>588</v>
      </c>
      <c r="D43" s="5" t="s">
        <v>589</v>
      </c>
      <c r="E43" s="5" t="s">
        <v>590</v>
      </c>
      <c r="F43" s="5" t="s">
        <v>44</v>
      </c>
      <c r="G43" s="5" t="s">
        <v>132</v>
      </c>
      <c r="H43" s="5" t="s">
        <v>52</v>
      </c>
      <c r="I43" s="5" t="s">
        <v>95</v>
      </c>
      <c r="J43" s="14">
        <f>DATE(2026,3,24)</f>
        <v>46105</v>
      </c>
      <c r="K43" s="14">
        <f>DATE(2026,3,27)</f>
        <v>46108</v>
      </c>
      <c r="L43" s="5"/>
      <c r="M43" s="5"/>
      <c r="N43" s="5"/>
      <c r="O43" s="5" t="s">
        <v>373</v>
      </c>
      <c r="P43" s="5" t="s">
        <v>591</v>
      </c>
      <c r="Q43" s="5" t="s">
        <v>592</v>
      </c>
      <c r="R43" s="5" t="s">
        <v>593</v>
      </c>
      <c r="S43" s="5"/>
      <c r="T43" s="5" t="s">
        <v>594</v>
      </c>
      <c r="U43" s="5" t="s">
        <v>595</v>
      </c>
      <c r="V43" s="5" t="s">
        <v>596</v>
      </c>
      <c r="W43" s="15" t="s">
        <v>597</v>
      </c>
      <c r="X43" s="5" t="s">
        <v>598</v>
      </c>
      <c r="Y43" s="5" t="s">
        <v>598</v>
      </c>
      <c r="Z43" s="5" t="s">
        <v>599</v>
      </c>
      <c r="AA43" s="5" t="s">
        <v>122</v>
      </c>
      <c r="AB43" s="5" t="s">
        <v>243</v>
      </c>
      <c r="AC43" s="5" t="s">
        <v>600</v>
      </c>
      <c r="AD43" s="5" t="s">
        <v>245</v>
      </c>
      <c r="AE43" s="5" t="s">
        <v>406</v>
      </c>
      <c r="AF43" s="5" t="s">
        <v>145</v>
      </c>
      <c r="AG43" s="5" t="s">
        <v>127</v>
      </c>
      <c r="AH43" s="5" t="s">
        <v>162</v>
      </c>
      <c r="AI43" s="5" t="s">
        <v>111</v>
      </c>
      <c r="AJ43" s="5"/>
      <c r="AK43" s="5"/>
      <c r="AL43" s="5" t="s">
        <v>113</v>
      </c>
      <c r="AM43" s="13">
        <f>DATE(2026,1,13)+TIME(14,53,36)</f>
        <v>46035.620555555557</v>
      </c>
    </row>
    <row r="44" spans="1:39" ht="15.6">
      <c r="A44" s="10">
        <f>DATE(2026,1,13)+TIME(11,58,9)</f>
        <v>46035.498715277776</v>
      </c>
      <c r="B44" s="35">
        <v>3</v>
      </c>
      <c r="C44" s="3" t="s">
        <v>601</v>
      </c>
      <c r="D44" s="3" t="s">
        <v>602</v>
      </c>
      <c r="E44" s="3" t="s">
        <v>603</v>
      </c>
      <c r="F44" s="3" t="s">
        <v>44</v>
      </c>
      <c r="G44" s="3" t="s">
        <v>93</v>
      </c>
      <c r="H44" s="3" t="s">
        <v>52</v>
      </c>
      <c r="I44" s="3" t="s">
        <v>95</v>
      </c>
      <c r="J44" s="11">
        <f>DATE(2026,3,24)</f>
        <v>46105</v>
      </c>
      <c r="K44" s="11">
        <f>DATE(2026,3,27)</f>
        <v>46108</v>
      </c>
      <c r="L44" s="3"/>
      <c r="M44" s="3"/>
      <c r="N44" s="3" t="s">
        <v>96</v>
      </c>
      <c r="O44" s="3" t="s">
        <v>133</v>
      </c>
      <c r="P44" s="3"/>
      <c r="Q44" s="3"/>
      <c r="R44" s="3"/>
      <c r="S44" s="3"/>
      <c r="T44" s="3" t="s">
        <v>604</v>
      </c>
      <c r="U44" s="3" t="s">
        <v>605</v>
      </c>
      <c r="V44" s="3" t="s">
        <v>606</v>
      </c>
      <c r="W44" s="12" t="s">
        <v>607</v>
      </c>
      <c r="X44" s="3" t="s">
        <v>608</v>
      </c>
      <c r="Y44" s="3" t="s">
        <v>608</v>
      </c>
      <c r="Z44" s="3" t="s">
        <v>609</v>
      </c>
      <c r="AA44" s="3" t="s">
        <v>122</v>
      </c>
      <c r="AB44" s="3" t="s">
        <v>243</v>
      </c>
      <c r="AC44" s="3" t="s">
        <v>610</v>
      </c>
      <c r="AD44" s="3" t="s">
        <v>126</v>
      </c>
      <c r="AE44" s="3" t="s">
        <v>107</v>
      </c>
      <c r="AF44" s="3" t="s">
        <v>108</v>
      </c>
      <c r="AG44" s="3" t="s">
        <v>109</v>
      </c>
      <c r="AH44" s="3" t="s">
        <v>162</v>
      </c>
      <c r="AI44" s="3" t="s">
        <v>111</v>
      </c>
      <c r="AJ44" s="3"/>
      <c r="AK44" s="3"/>
      <c r="AL44" s="3" t="s">
        <v>113</v>
      </c>
      <c r="AM44" s="10">
        <f>DATE(2026,1,13)+TIME(11,58,9)</f>
        <v>46035.498715277776</v>
      </c>
    </row>
    <row r="45" spans="1:39" ht="30.95">
      <c r="A45" s="10">
        <f>DATE(2025,11,19)+TIME(17,59,34)</f>
        <v>45980.749699074076</v>
      </c>
      <c r="B45" s="35">
        <v>5</v>
      </c>
      <c r="C45" s="3" t="s">
        <v>611</v>
      </c>
      <c r="D45" s="3" t="s">
        <v>612</v>
      </c>
      <c r="E45" s="3" t="s">
        <v>613</v>
      </c>
      <c r="F45" s="3" t="s">
        <v>44</v>
      </c>
      <c r="G45" s="3" t="s">
        <v>132</v>
      </c>
      <c r="H45" s="3" t="s">
        <v>52</v>
      </c>
      <c r="I45" s="3" t="s">
        <v>95</v>
      </c>
      <c r="J45" s="11">
        <f>DATE(2026,3,24)</f>
        <v>46105</v>
      </c>
      <c r="K45" s="11">
        <f>DATE(2026,3,28)</f>
        <v>46109</v>
      </c>
      <c r="L45" s="3"/>
      <c r="M45" s="3"/>
      <c r="N45" s="3" t="s">
        <v>96</v>
      </c>
      <c r="O45" s="3" t="s">
        <v>133</v>
      </c>
      <c r="P45" s="3"/>
      <c r="Q45" s="3"/>
      <c r="R45" s="3"/>
      <c r="S45" s="3"/>
      <c r="T45" s="3" t="s">
        <v>614</v>
      </c>
      <c r="U45" s="3" t="s">
        <v>615</v>
      </c>
      <c r="V45" s="3" t="s">
        <v>616</v>
      </c>
      <c r="W45" s="12" t="s">
        <v>617</v>
      </c>
      <c r="X45" s="3" t="s">
        <v>618</v>
      </c>
      <c r="Y45" s="3" t="s">
        <v>618</v>
      </c>
      <c r="Z45" s="3" t="s">
        <v>320</v>
      </c>
      <c r="AA45" s="3" t="s">
        <v>122</v>
      </c>
      <c r="AB45" s="3"/>
      <c r="AC45" s="3" t="s">
        <v>321</v>
      </c>
      <c r="AD45" s="3" t="s">
        <v>220</v>
      </c>
      <c r="AE45" s="3" t="s">
        <v>107</v>
      </c>
      <c r="AF45" s="3" t="s">
        <v>145</v>
      </c>
      <c r="AG45" s="3" t="s">
        <v>332</v>
      </c>
      <c r="AH45" s="3" t="s">
        <v>182</v>
      </c>
      <c r="AI45" s="3" t="s">
        <v>111</v>
      </c>
      <c r="AJ45" s="3"/>
      <c r="AK45" s="3" t="s">
        <v>112</v>
      </c>
      <c r="AL45" s="3" t="s">
        <v>299</v>
      </c>
      <c r="AM45" s="10">
        <f>DATE(2025,11,19)+TIME(17,59,34)</f>
        <v>45980.749699074076</v>
      </c>
    </row>
    <row r="46" spans="1:39" ht="30.95">
      <c r="A46" s="10">
        <f>DATE(2026,1,13)+TIME(21,28,59)</f>
        <v>46035.895127314812</v>
      </c>
      <c r="B46" s="35">
        <v>1</v>
      </c>
      <c r="C46" s="3" t="s">
        <v>619</v>
      </c>
      <c r="D46" s="3" t="s">
        <v>620</v>
      </c>
      <c r="E46" s="3" t="s">
        <v>621</v>
      </c>
      <c r="F46" s="3" t="s">
        <v>45</v>
      </c>
      <c r="G46" s="3" t="s">
        <v>93</v>
      </c>
      <c r="H46" s="3" t="s">
        <v>52</v>
      </c>
      <c r="I46" s="3" t="s">
        <v>95</v>
      </c>
      <c r="J46" s="11">
        <f>DATE(2026,3,24)</f>
        <v>46105</v>
      </c>
      <c r="K46" s="11">
        <f>DATE(2026,3,27)</f>
        <v>46108</v>
      </c>
      <c r="L46" s="3"/>
      <c r="M46" s="3"/>
      <c r="N46" s="3" t="s">
        <v>96</v>
      </c>
      <c r="O46" s="3" t="s">
        <v>133</v>
      </c>
      <c r="P46" s="3"/>
      <c r="Q46" s="3"/>
      <c r="R46" s="3"/>
      <c r="S46" s="3" t="s">
        <v>622</v>
      </c>
      <c r="T46" s="17" t="s">
        <v>623</v>
      </c>
      <c r="U46" s="3" t="s">
        <v>624</v>
      </c>
      <c r="V46" s="3" t="s">
        <v>625</v>
      </c>
      <c r="W46" s="12" t="s">
        <v>626</v>
      </c>
      <c r="X46" s="3" t="s">
        <v>627</v>
      </c>
      <c r="Y46" s="3" t="s">
        <v>627</v>
      </c>
      <c r="Z46" s="3" t="s">
        <v>628</v>
      </c>
      <c r="AA46" s="3" t="s">
        <v>258</v>
      </c>
      <c r="AB46" s="3" t="s">
        <v>259</v>
      </c>
      <c r="AC46" s="3" t="s">
        <v>629</v>
      </c>
      <c r="AD46" s="3" t="s">
        <v>161</v>
      </c>
      <c r="AE46" s="3" t="s">
        <v>107</v>
      </c>
      <c r="AF46" s="3" t="s">
        <v>108</v>
      </c>
      <c r="AG46" s="3" t="s">
        <v>109</v>
      </c>
      <c r="AH46" s="3" t="s">
        <v>110</v>
      </c>
      <c r="AI46" s="3" t="s">
        <v>111</v>
      </c>
      <c r="AJ46" s="3"/>
      <c r="AK46" s="3"/>
      <c r="AL46" s="3" t="s">
        <v>113</v>
      </c>
      <c r="AM46" s="10">
        <f>DATE(2026,1,13)+TIME(21,28,59)</f>
        <v>46035.895127314812</v>
      </c>
    </row>
    <row r="47" spans="1:39" ht="30.95">
      <c r="A47" s="13">
        <f>DATE(2026,1,22)+TIME(11,14,16)</f>
        <v>46044.468240740738</v>
      </c>
      <c r="B47" s="31">
        <v>4</v>
      </c>
      <c r="C47" s="5" t="s">
        <v>630</v>
      </c>
      <c r="D47" s="5" t="s">
        <v>631</v>
      </c>
      <c r="E47" s="5" t="s">
        <v>632</v>
      </c>
      <c r="F47" s="5" t="s">
        <v>45</v>
      </c>
      <c r="G47" s="5" t="s">
        <v>93</v>
      </c>
      <c r="H47" s="5" t="s">
        <v>52</v>
      </c>
      <c r="I47" s="5" t="s">
        <v>95</v>
      </c>
      <c r="J47" s="14">
        <f>DATE(2026,3,24)</f>
        <v>46105</v>
      </c>
      <c r="K47" s="14">
        <f>DATE(2026,3,28)</f>
        <v>46109</v>
      </c>
      <c r="L47" s="5"/>
      <c r="M47" s="5" t="s">
        <v>633</v>
      </c>
      <c r="N47" s="5" t="s">
        <v>96</v>
      </c>
      <c r="O47" s="5" t="s">
        <v>373</v>
      </c>
      <c r="P47" s="5" t="s">
        <v>634</v>
      </c>
      <c r="Q47" s="5" t="s">
        <v>635</v>
      </c>
      <c r="R47" s="5" t="s">
        <v>636</v>
      </c>
      <c r="S47" s="5"/>
      <c r="T47" s="5" t="s">
        <v>637</v>
      </c>
      <c r="U47" s="5" t="s">
        <v>638</v>
      </c>
      <c r="V47" s="5" t="s">
        <v>639</v>
      </c>
      <c r="W47" s="15" t="s">
        <v>640</v>
      </c>
      <c r="X47" s="5" t="s">
        <v>641</v>
      </c>
      <c r="Y47" s="5" t="s">
        <v>642</v>
      </c>
      <c r="Z47" s="5" t="s">
        <v>643</v>
      </c>
      <c r="AA47" s="5" t="s">
        <v>258</v>
      </c>
      <c r="AB47" s="5"/>
      <c r="AC47" s="5" t="s">
        <v>644</v>
      </c>
      <c r="AD47" s="5" t="s">
        <v>161</v>
      </c>
      <c r="AE47" s="5" t="s">
        <v>107</v>
      </c>
      <c r="AF47" s="5" t="s">
        <v>108</v>
      </c>
      <c r="AG47" s="5" t="s">
        <v>109</v>
      </c>
      <c r="AH47" s="5" t="s">
        <v>162</v>
      </c>
      <c r="AI47" s="5" t="s">
        <v>111</v>
      </c>
      <c r="AJ47" s="5"/>
      <c r="AK47" s="5"/>
      <c r="AL47" s="5" t="s">
        <v>299</v>
      </c>
      <c r="AM47" s="13">
        <f>DATE(2026,1,22)+TIME(11,14,16)</f>
        <v>46044.468240740738</v>
      </c>
    </row>
    <row r="48" spans="1:39" ht="30.95">
      <c r="A48" s="10">
        <f>DATE(2026,1,14)+TIME(14,39,34)</f>
        <v>46036.610810185186</v>
      </c>
      <c r="B48" s="35">
        <v>5</v>
      </c>
      <c r="C48" s="3" t="s">
        <v>645</v>
      </c>
      <c r="D48" s="3" t="s">
        <v>646</v>
      </c>
      <c r="E48" s="3" t="s">
        <v>647</v>
      </c>
      <c r="F48" s="3" t="s">
        <v>45</v>
      </c>
      <c r="G48" s="3" t="s">
        <v>93</v>
      </c>
      <c r="H48" s="3" t="s">
        <v>52</v>
      </c>
      <c r="I48" s="3" t="s">
        <v>95</v>
      </c>
      <c r="J48" s="11">
        <f>DATE(2026,3,24)</f>
        <v>46105</v>
      </c>
      <c r="K48" s="11">
        <f>DATE(2026,3,28)</f>
        <v>46109</v>
      </c>
      <c r="L48" s="3"/>
      <c r="M48" s="3" t="s">
        <v>648</v>
      </c>
      <c r="N48" s="3" t="s">
        <v>96</v>
      </c>
      <c r="O48" s="3" t="s">
        <v>373</v>
      </c>
      <c r="P48" s="3" t="s">
        <v>649</v>
      </c>
      <c r="Q48" s="3" t="s">
        <v>650</v>
      </c>
      <c r="R48" s="3" t="s">
        <v>651</v>
      </c>
      <c r="S48" s="3" t="s">
        <v>652</v>
      </c>
      <c r="T48" s="3" t="s">
        <v>653</v>
      </c>
      <c r="U48" s="3" t="s">
        <v>654</v>
      </c>
      <c r="V48" s="3" t="s">
        <v>655</v>
      </c>
      <c r="W48" s="12" t="s">
        <v>656</v>
      </c>
      <c r="X48" s="3" t="s">
        <v>657</v>
      </c>
      <c r="Y48" s="3" t="s">
        <v>657</v>
      </c>
      <c r="Z48" s="3" t="s">
        <v>658</v>
      </c>
      <c r="AA48" s="3" t="s">
        <v>258</v>
      </c>
      <c r="AB48" s="3" t="s">
        <v>259</v>
      </c>
      <c r="AC48" s="3" t="s">
        <v>644</v>
      </c>
      <c r="AD48" s="3" t="s">
        <v>161</v>
      </c>
      <c r="AE48" s="3" t="s">
        <v>107</v>
      </c>
      <c r="AF48" s="3" t="s">
        <v>108</v>
      </c>
      <c r="AG48" s="3" t="s">
        <v>127</v>
      </c>
      <c r="AH48" s="3" t="s">
        <v>162</v>
      </c>
      <c r="AI48" s="3" t="s">
        <v>111</v>
      </c>
      <c r="AJ48" s="3"/>
      <c r="AK48" s="3"/>
      <c r="AL48" s="3" t="s">
        <v>299</v>
      </c>
      <c r="AM48" s="10">
        <f>DATE(2026,2,1)+TIME(15,13,6)</f>
        <v>46054.634097222224</v>
      </c>
    </row>
    <row r="49" spans="1:39" ht="15.6">
      <c r="A49" s="13">
        <f>DATE(2025,11,14)+TIME(9,33,41)</f>
        <v>45975.3983912037</v>
      </c>
      <c r="B49" s="31">
        <v>6</v>
      </c>
      <c r="C49" s="5" t="s">
        <v>659</v>
      </c>
      <c r="D49" s="5" t="s">
        <v>660</v>
      </c>
      <c r="E49" s="5" t="s">
        <v>526</v>
      </c>
      <c r="F49" s="5" t="s">
        <v>34</v>
      </c>
      <c r="G49" s="5" t="s">
        <v>93</v>
      </c>
      <c r="H49" s="5" t="s">
        <v>661</v>
      </c>
      <c r="I49" s="5" t="s">
        <v>95</v>
      </c>
      <c r="J49" s="14">
        <f>DATE(2026,3,24)</f>
        <v>46105</v>
      </c>
      <c r="K49" s="14">
        <f>DATE(2026,3,28)</f>
        <v>46109</v>
      </c>
      <c r="L49" s="5"/>
      <c r="M49" s="5" t="s">
        <v>662</v>
      </c>
      <c r="N49" s="5" t="s">
        <v>96</v>
      </c>
      <c r="O49" s="5"/>
      <c r="P49" s="5"/>
      <c r="Q49" s="5"/>
      <c r="R49" s="5"/>
      <c r="S49" s="5"/>
      <c r="T49" s="5" t="s">
        <v>663</v>
      </c>
      <c r="U49" s="5" t="s">
        <v>664</v>
      </c>
      <c r="V49" s="5" t="s">
        <v>665</v>
      </c>
      <c r="W49" s="15" t="s">
        <v>666</v>
      </c>
      <c r="X49" s="5" t="s">
        <v>667</v>
      </c>
      <c r="Y49" s="5" t="s">
        <v>667</v>
      </c>
      <c r="Z49" s="5" t="s">
        <v>668</v>
      </c>
      <c r="AA49" s="5" t="s">
        <v>158</v>
      </c>
      <c r="AB49" s="5" t="s">
        <v>159</v>
      </c>
      <c r="AC49" s="5" t="s">
        <v>669</v>
      </c>
      <c r="AD49" s="5" t="s">
        <v>126</v>
      </c>
      <c r="AE49" s="5" t="s">
        <v>107</v>
      </c>
      <c r="AF49" s="5" t="s">
        <v>108</v>
      </c>
      <c r="AG49" s="5" t="s">
        <v>127</v>
      </c>
      <c r="AH49" s="5" t="s">
        <v>110</v>
      </c>
      <c r="AI49" s="5" t="s">
        <v>111</v>
      </c>
      <c r="AJ49" s="5"/>
      <c r="AK49" s="5"/>
      <c r="AL49" s="5" t="s">
        <v>113</v>
      </c>
      <c r="AM49" s="13">
        <f>DATE(2025,11,14)+TIME(9,33,41)</f>
        <v>45975.3983912037</v>
      </c>
    </row>
    <row r="50" spans="1:39" ht="30.95">
      <c r="A50" s="10">
        <f>DATE(2025,11,3)+TIME(12,55,45)</f>
        <v>45964.538715277777</v>
      </c>
      <c r="B50" s="35">
        <v>1</v>
      </c>
      <c r="C50" s="3" t="s">
        <v>670</v>
      </c>
      <c r="D50" s="3" t="s">
        <v>671</v>
      </c>
      <c r="E50" s="3" t="s">
        <v>672</v>
      </c>
      <c r="F50" s="3" t="s">
        <v>37</v>
      </c>
      <c r="G50" s="3" t="s">
        <v>93</v>
      </c>
      <c r="H50" s="3" t="s">
        <v>661</v>
      </c>
      <c r="I50" s="3" t="s">
        <v>95</v>
      </c>
      <c r="J50" s="11">
        <f>DATE(2026,3,24)</f>
        <v>46105</v>
      </c>
      <c r="K50" s="11">
        <f>DATE(2026,3,28)</f>
        <v>46109</v>
      </c>
      <c r="L50" s="3" t="s">
        <v>673</v>
      </c>
      <c r="M50" s="3" t="s">
        <v>674</v>
      </c>
      <c r="N50" s="3" t="s">
        <v>675</v>
      </c>
      <c r="O50" s="3"/>
      <c r="P50" s="3"/>
      <c r="Q50" s="3"/>
      <c r="R50" s="3"/>
      <c r="S50" s="3"/>
      <c r="T50" s="3" t="s">
        <v>676</v>
      </c>
      <c r="U50" s="3" t="s">
        <v>677</v>
      </c>
      <c r="V50" s="3" t="s">
        <v>678</v>
      </c>
      <c r="W50" s="12" t="s">
        <v>679</v>
      </c>
      <c r="X50" s="3" t="s">
        <v>680</v>
      </c>
      <c r="Y50" s="3" t="s">
        <v>680</v>
      </c>
      <c r="Z50" s="3" t="s">
        <v>681</v>
      </c>
      <c r="AA50" s="3" t="s">
        <v>192</v>
      </c>
      <c r="AB50" s="3" t="s">
        <v>193</v>
      </c>
      <c r="AC50" s="3" t="s">
        <v>682</v>
      </c>
      <c r="AD50" s="3" t="s">
        <v>161</v>
      </c>
      <c r="AE50" s="3" t="s">
        <v>107</v>
      </c>
      <c r="AF50" s="3" t="s">
        <v>108</v>
      </c>
      <c r="AG50" s="3" t="s">
        <v>683</v>
      </c>
      <c r="AH50" s="3" t="s">
        <v>128</v>
      </c>
      <c r="AI50" s="3" t="s">
        <v>111</v>
      </c>
      <c r="AJ50" s="3"/>
      <c r="AK50" s="3"/>
      <c r="AL50" s="3" t="s">
        <v>113</v>
      </c>
      <c r="AM50" s="10">
        <f>DATE(2025,11,3)+TIME(12,55,45)</f>
        <v>45964.538715277777</v>
      </c>
    </row>
    <row r="51" spans="1:39" ht="46.5">
      <c r="A51" s="13">
        <f>DATE(2025,10,29)+TIME(14,46,24)</f>
        <v>45959.615555555552</v>
      </c>
      <c r="B51" s="31">
        <v>5</v>
      </c>
      <c r="C51" s="5" t="s">
        <v>684</v>
      </c>
      <c r="D51" s="5" t="s">
        <v>685</v>
      </c>
      <c r="E51" s="5" t="s">
        <v>686</v>
      </c>
      <c r="F51" s="5" t="s">
        <v>40</v>
      </c>
      <c r="G51" s="5" t="s">
        <v>132</v>
      </c>
      <c r="H51" s="5" t="s">
        <v>661</v>
      </c>
      <c r="I51" s="5" t="s">
        <v>95</v>
      </c>
      <c r="J51" s="14">
        <f>DATE(2026,3,24)</f>
        <v>46105</v>
      </c>
      <c r="K51" s="14">
        <f>DATE(2026,3,27)</f>
        <v>46108</v>
      </c>
      <c r="L51" s="5" t="s">
        <v>687</v>
      </c>
      <c r="M51" s="5"/>
      <c r="N51" s="5"/>
      <c r="O51" s="5" t="s">
        <v>133</v>
      </c>
      <c r="P51" s="5"/>
      <c r="Q51" s="5"/>
      <c r="R51" s="5"/>
      <c r="S51" s="5"/>
      <c r="T51" s="16" t="s">
        <v>688</v>
      </c>
      <c r="U51" s="5" t="s">
        <v>689</v>
      </c>
      <c r="V51" s="5" t="s">
        <v>690</v>
      </c>
      <c r="W51" s="15" t="s">
        <v>691</v>
      </c>
      <c r="X51" s="5" t="s">
        <v>692</v>
      </c>
      <c r="Y51" s="5" t="s">
        <v>692</v>
      </c>
      <c r="Z51" s="5" t="s">
        <v>693</v>
      </c>
      <c r="AA51" s="5" t="s">
        <v>694</v>
      </c>
      <c r="AB51" s="5" t="s">
        <v>695</v>
      </c>
      <c r="AC51" s="5" t="s">
        <v>696</v>
      </c>
      <c r="AD51" s="5" t="s">
        <v>161</v>
      </c>
      <c r="AE51" s="5" t="s">
        <v>107</v>
      </c>
      <c r="AF51" s="5" t="s">
        <v>145</v>
      </c>
      <c r="AG51" s="5" t="s">
        <v>109</v>
      </c>
      <c r="AH51" s="5" t="s">
        <v>110</v>
      </c>
      <c r="AI51" s="5" t="s">
        <v>111</v>
      </c>
      <c r="AJ51" s="5"/>
      <c r="AK51" s="5" t="s">
        <v>96</v>
      </c>
      <c r="AL51" s="5" t="s">
        <v>113</v>
      </c>
      <c r="AM51" s="13">
        <f>DATE(2025,10,29)+TIME(14,46,24)</f>
        <v>45959.615555555552</v>
      </c>
    </row>
  </sheetData>
  <hyperlinks>
    <hyperlink ref="A1" location="'Event Information'!A1" display="Back to Table of Contents" xr:uid="{00000000-0004-0000-0300-000000000000}"/>
    <hyperlink ref="W19" r:id="rId1" xr:uid="{00000000-0004-0000-0300-000001000000}"/>
    <hyperlink ref="W8" r:id="rId2" xr:uid="{00000000-0004-0000-0300-000002000000}"/>
    <hyperlink ref="W17" r:id="rId3" xr:uid="{00000000-0004-0000-0300-000003000000}"/>
    <hyperlink ref="W47" r:id="rId4" xr:uid="{00000000-0004-0000-0300-000004000000}"/>
    <hyperlink ref="W26" r:id="rId5" xr:uid="{00000000-0004-0000-0300-000005000000}"/>
    <hyperlink ref="W16" r:id="rId6" xr:uid="{00000000-0004-0000-0300-000006000000}"/>
    <hyperlink ref="W48" r:id="rId7" xr:uid="{00000000-0004-0000-0300-000007000000}"/>
    <hyperlink ref="W34" r:id="rId8" xr:uid="{00000000-0004-0000-0300-000008000000}"/>
    <hyperlink ref="W28" r:id="rId9" xr:uid="{00000000-0004-0000-0300-000009000000}"/>
    <hyperlink ref="W33" r:id="rId10" xr:uid="{00000000-0004-0000-0300-00000A000000}"/>
    <hyperlink ref="W11" r:id="rId11" xr:uid="{00000000-0004-0000-0300-00000B000000}"/>
    <hyperlink ref="W38" r:id="rId12" xr:uid="{00000000-0004-0000-0300-00000C000000}"/>
    <hyperlink ref="W46" r:id="rId13" xr:uid="{00000000-0004-0000-0300-00000D000000}"/>
    <hyperlink ref="W30" r:id="rId14" xr:uid="{00000000-0004-0000-0300-00000E000000}"/>
    <hyperlink ref="W9" r:id="rId15" xr:uid="{00000000-0004-0000-0300-00000F000000}"/>
    <hyperlink ref="W25" r:id="rId16" xr:uid="{00000000-0004-0000-0300-000010000000}"/>
    <hyperlink ref="W15" r:id="rId17" xr:uid="{00000000-0004-0000-0300-000011000000}"/>
    <hyperlink ref="W36" r:id="rId18" xr:uid="{00000000-0004-0000-0300-000012000000}"/>
    <hyperlink ref="W44" r:id="rId19" xr:uid="{00000000-0004-0000-0300-000013000000}"/>
    <hyperlink ref="W49" r:id="rId20" xr:uid="{00000000-0004-0000-0300-000014000000}"/>
    <hyperlink ref="W23" r:id="rId21" xr:uid="{00000000-0004-0000-0300-000015000000}"/>
    <hyperlink ref="W21" r:id="rId22" xr:uid="{00000000-0004-0000-0300-000016000000}"/>
    <hyperlink ref="W42" r:id="rId23" xr:uid="{00000000-0004-0000-0300-000017000000}"/>
    <hyperlink ref="W5" r:id="rId24" xr:uid="{00000000-0004-0000-0300-000018000000}"/>
    <hyperlink ref="W45" r:id="rId25" xr:uid="{00000000-0004-0000-0300-000019000000}"/>
    <hyperlink ref="W51" r:id="rId26" xr:uid="{00000000-0004-0000-0300-00001A000000}"/>
    <hyperlink ref="W41" r:id="rId27" xr:uid="{00000000-0004-0000-0300-00001B000000}"/>
    <hyperlink ref="W22" r:id="rId28" xr:uid="{00000000-0004-0000-0300-00001C000000}"/>
    <hyperlink ref="W18" r:id="rId29" xr:uid="{00000000-0004-0000-0300-00001D000000}"/>
    <hyperlink ref="W27" r:id="rId30" xr:uid="{00000000-0004-0000-0300-00001E000000}"/>
    <hyperlink ref="W50" r:id="rId31" xr:uid="{00000000-0004-0000-0300-00001F000000}"/>
    <hyperlink ref="W39" r:id="rId32" xr:uid="{00000000-0004-0000-0300-000020000000}"/>
    <hyperlink ref="W6" r:id="rId33" xr:uid="{00000000-0004-0000-0300-000021000000}"/>
    <hyperlink ref="W35" r:id="rId34" xr:uid="{00000000-0004-0000-0300-000022000000}"/>
    <hyperlink ref="W29" r:id="rId35" xr:uid="{00000000-0004-0000-0300-000023000000}"/>
    <hyperlink ref="W12" r:id="rId36" xr:uid="{00000000-0004-0000-0300-000024000000}"/>
    <hyperlink ref="W24" r:id="rId37" xr:uid="{00000000-0004-0000-0300-000025000000}"/>
    <hyperlink ref="W43" r:id="rId38" xr:uid="{00000000-0004-0000-0300-000026000000}"/>
    <hyperlink ref="W20" r:id="rId39" xr:uid="{00000000-0004-0000-0300-000027000000}"/>
    <hyperlink ref="W13" r:id="rId40" xr:uid="{00000000-0004-0000-0300-000028000000}"/>
    <hyperlink ref="W37" r:id="rId41" xr:uid="{00000000-0004-0000-0300-000029000000}"/>
    <hyperlink ref="W31" r:id="rId42" xr:uid="{00000000-0004-0000-0300-00002A000000}"/>
    <hyperlink ref="W14" r:id="rId43" xr:uid="{00000000-0004-0000-0300-00002B000000}"/>
    <hyperlink ref="W10" r:id="rId44" xr:uid="{00000000-0004-0000-0300-00002C000000}"/>
    <hyperlink ref="W40" r:id="rId45" xr:uid="{00000000-0004-0000-0300-00002D000000}"/>
    <hyperlink ref="W7" r:id="rId46" xr:uid="{00000000-0004-0000-0300-00002E000000}"/>
    <hyperlink ref="W32" r:id="rId47" xr:uid="{00000000-0004-0000-0300-00002F000000}"/>
  </hyperlinks>
  <pageMargins left="0.75" right="0.75" top="1" bottom="1" header="0.5" footer="0.5"/>
  <tableParts count="1">
    <tablePart r:id="rId4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CC6DA-656D-4F18-BFD5-69D564D756FE}">
  <dimension ref="A1:B49"/>
  <sheetViews>
    <sheetView workbookViewId="0"/>
  </sheetViews>
  <sheetFormatPr defaultRowHeight="12.6"/>
  <cols>
    <col min="1" max="1" width="25.7109375" customWidth="1"/>
    <col min="2" max="2" width="27.7109375" customWidth="1"/>
  </cols>
  <sheetData>
    <row r="1" spans="1:1">
      <c r="A1" s="1" t="s">
        <v>28</v>
      </c>
    </row>
    <row r="38" spans="1:2" ht="17.100000000000001">
      <c r="A38" s="7" t="s">
        <v>697</v>
      </c>
      <c r="B38" s="7" t="s">
        <v>30</v>
      </c>
    </row>
    <row r="39" spans="1:2" ht="15.6">
      <c r="A39" s="10" t="s">
        <v>698</v>
      </c>
      <c r="B39" s="4">
        <v>11</v>
      </c>
    </row>
    <row r="40" spans="1:2" ht="15.6">
      <c r="A40" s="13" t="s">
        <v>699</v>
      </c>
      <c r="B40" s="6">
        <v>6</v>
      </c>
    </row>
    <row r="41" spans="1:2" ht="15.6">
      <c r="A41" s="10" t="s">
        <v>700</v>
      </c>
      <c r="B41" s="4">
        <v>2</v>
      </c>
    </row>
    <row r="42" spans="1:2" ht="15.6">
      <c r="A42" s="13" t="s">
        <v>701</v>
      </c>
      <c r="B42" s="6">
        <v>8</v>
      </c>
    </row>
    <row r="43" spans="1:2" ht="15.6">
      <c r="A43" s="10" t="s">
        <v>702</v>
      </c>
      <c r="B43" s="4">
        <v>5</v>
      </c>
    </row>
    <row r="44" spans="1:2" ht="15.6">
      <c r="A44" s="13" t="s">
        <v>703</v>
      </c>
      <c r="B44" s="6">
        <v>1</v>
      </c>
    </row>
    <row r="45" spans="1:2" ht="15.6">
      <c r="A45" s="10" t="s">
        <v>704</v>
      </c>
      <c r="B45" s="4">
        <v>10</v>
      </c>
    </row>
    <row r="46" spans="1:2" ht="15.6">
      <c r="A46" s="13" t="s">
        <v>705</v>
      </c>
      <c r="B46" s="6">
        <v>1</v>
      </c>
    </row>
    <row r="47" spans="1:2" ht="15.6">
      <c r="A47" s="10" t="s">
        <v>706</v>
      </c>
      <c r="B47" s="4">
        <v>1</v>
      </c>
    </row>
    <row r="48" spans="1:2" ht="15.6">
      <c r="A48" s="13" t="s">
        <v>707</v>
      </c>
      <c r="B48" s="6">
        <v>1</v>
      </c>
    </row>
    <row r="49" spans="1:2" ht="15.6">
      <c r="A49" s="10" t="s">
        <v>708</v>
      </c>
      <c r="B49" s="4">
        <v>1</v>
      </c>
    </row>
  </sheetData>
  <hyperlinks>
    <hyperlink ref="A1" location="'Event Information'!A1" display="Back to Table of Contents" xr:uid="{00000000-0004-0000-0400-000000000000}"/>
  </hyperlinks>
  <pageMargins left="0.75" right="0.75" top="1" bottom="1" header="0.5" footer="0.5"/>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C9A86C7F-D792-4357-8D21-D78D677E441E}"/>
</file>

<file path=customXml/itemProps2.xml><?xml version="1.0" encoding="utf-8"?>
<ds:datastoreItem xmlns:ds="http://schemas.openxmlformats.org/officeDocument/2006/customXml" ds:itemID="{C9167294-1954-476F-8D04-07034660A762}"/>
</file>

<file path=customXml/itemProps3.xml><?xml version="1.0" encoding="utf-8"?>
<ds:datastoreItem xmlns:ds="http://schemas.openxmlformats.org/officeDocument/2006/customXml" ds:itemID="{0A36FA1B-09F1-41AC-9CE4-DA95BD7839A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Barton, Beth</cp:lastModifiedBy>
  <cp:revision/>
  <dcterms:created xsi:type="dcterms:W3CDTF">2026-03-19T15:10:58Z</dcterms:created>
  <dcterms:modified xsi:type="dcterms:W3CDTF">2026-03-26T21:01:33Z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