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
    </mc:Choice>
  </mc:AlternateContent>
  <bookViews>
    <workbookView xWindow="0" yWindow="0" windowWidth="22560" windowHeight="12420"/>
  </bookViews>
  <sheets>
    <sheet name="CONUS PAGE 1" sheetId="2" r:id="rId1"/>
    <sheet name="CONUS PAGE 2" sheetId="50" r:id="rId2"/>
    <sheet name="OCONUS" sheetId="16" r:id="rId3"/>
    <sheet name="WEBSITE LINKS" sheetId="40" r:id="rId4"/>
    <sheet name="FY22 GSA" sheetId="39" r:id="rId5"/>
  </sheets>
  <definedNames>
    <definedName name="_xlnm._FilterDatabase" localSheetId="0" hidden="1">'CONUS PAGE 1'!$T$1:$T$301</definedName>
    <definedName name="_xlnm._FilterDatabase" localSheetId="1" hidden="1">'CONUS PAGE 2'!$T$1:$T$301</definedName>
    <definedName name="_xlnm._FilterDatabase" localSheetId="2" hidden="1">OCONUS!#REF!</definedName>
    <definedName name="_xlnm.Print_Area" localSheetId="0">'CONUS PAGE 1'!$A$1:$I$55</definedName>
    <definedName name="_xlnm.Print_Area" localSheetId="1">'CONUS PAGE 2'!$A$1:$I$55</definedName>
    <definedName name="_xlnm.Print_Area" localSheetId="2">OCONUS!$A$1:$I$56</definedName>
    <definedName name="_xlnm.Print_Area" localSheetId="3">'WEBSITE LINKS'!#REF!</definedName>
  </definedNames>
  <calcPr calcId="162913"/>
  <customWorkbookViews>
    <customWorkbookView name="TRLVCHR" guid="{1DF4BE3E-52A2-11D4-9209-00008343C760}" maximized="1" windowWidth="1020" windowHeight="578" activeSheetId="1"/>
  </customWorkbookViews>
  <webPublishing codePage="1252"/>
</workbook>
</file>

<file path=xl/calcChain.xml><?xml version="1.0" encoding="utf-8"?>
<calcChain xmlns="http://schemas.openxmlformats.org/spreadsheetml/2006/main">
  <c r="AA322" i="50" l="1"/>
  <c r="I108" i="50"/>
  <c r="C108" i="50"/>
  <c r="I107" i="50"/>
  <c r="C107" i="50"/>
  <c r="H105" i="50"/>
  <c r="D105" i="50"/>
  <c r="I104" i="50"/>
  <c r="I103" i="50"/>
  <c r="I102" i="50"/>
  <c r="H101" i="50"/>
  <c r="G101" i="50"/>
  <c r="G105" i="50" s="1"/>
  <c r="F101" i="50"/>
  <c r="F105" i="50" s="1"/>
  <c r="E101" i="50"/>
  <c r="E105" i="50" s="1"/>
  <c r="D101" i="50"/>
  <c r="H98" i="50"/>
  <c r="H99" i="50" s="1"/>
  <c r="H34" i="50" s="1"/>
  <c r="D98" i="50"/>
  <c r="D99" i="50" s="1"/>
  <c r="D34" i="50" s="1"/>
  <c r="H96" i="50"/>
  <c r="H106" i="50" s="1"/>
  <c r="G96" i="50"/>
  <c r="G106" i="50" s="1"/>
  <c r="F96" i="50"/>
  <c r="F98" i="50" s="1"/>
  <c r="F99" i="50" s="1"/>
  <c r="F34" i="50" s="1"/>
  <c r="E96" i="50"/>
  <c r="E106" i="50" s="1"/>
  <c r="D96" i="50"/>
  <c r="D106" i="50" s="1"/>
  <c r="C96" i="50"/>
  <c r="C106" i="50" s="1"/>
  <c r="G94" i="50"/>
  <c r="G30" i="50" s="1"/>
  <c r="G86" i="50" s="1"/>
  <c r="C94" i="50"/>
  <c r="C30" i="50" s="1"/>
  <c r="H93" i="50"/>
  <c r="G93" i="50"/>
  <c r="F93" i="50"/>
  <c r="E93" i="50"/>
  <c r="D93" i="50"/>
  <c r="C93" i="50"/>
  <c r="H92" i="50"/>
  <c r="G92" i="50"/>
  <c r="F92" i="50"/>
  <c r="E92" i="50"/>
  <c r="D92" i="50"/>
  <c r="C92" i="50"/>
  <c r="H91" i="50"/>
  <c r="H94" i="50" s="1"/>
  <c r="H30" i="50" s="1"/>
  <c r="H86" i="50" s="1"/>
  <c r="G91" i="50"/>
  <c r="F91" i="50"/>
  <c r="F94" i="50" s="1"/>
  <c r="F30" i="50" s="1"/>
  <c r="F86" i="50" s="1"/>
  <c r="E91" i="50"/>
  <c r="E94" i="50" s="1"/>
  <c r="E30" i="50" s="1"/>
  <c r="E86" i="50" s="1"/>
  <c r="D91" i="50"/>
  <c r="D94" i="50" s="1"/>
  <c r="D30" i="50" s="1"/>
  <c r="D86" i="50" s="1"/>
  <c r="C91" i="50"/>
  <c r="B89" i="50"/>
  <c r="H82" i="50"/>
  <c r="G82" i="50"/>
  <c r="F82" i="50"/>
  <c r="E82" i="50"/>
  <c r="D82" i="50"/>
  <c r="C82" i="50"/>
  <c r="H81" i="50"/>
  <c r="H83" i="50" s="1"/>
  <c r="H84" i="50" s="1"/>
  <c r="H26" i="50" s="1"/>
  <c r="H97" i="50" s="1"/>
  <c r="G81" i="50"/>
  <c r="G83" i="50" s="1"/>
  <c r="G84" i="50" s="1"/>
  <c r="G26" i="50" s="1"/>
  <c r="G97" i="50" s="1"/>
  <c r="F81" i="50"/>
  <c r="F83" i="50" s="1"/>
  <c r="F84" i="50" s="1"/>
  <c r="F26" i="50" s="1"/>
  <c r="E81" i="50"/>
  <c r="E83" i="50" s="1"/>
  <c r="E84" i="50" s="1"/>
  <c r="E26" i="50" s="1"/>
  <c r="E97" i="50" s="1"/>
  <c r="D81" i="50"/>
  <c r="D83" i="50" s="1"/>
  <c r="D84" i="50" s="1"/>
  <c r="D26" i="50" s="1"/>
  <c r="D97" i="50" s="1"/>
  <c r="C81" i="50"/>
  <c r="C83" i="50" s="1"/>
  <c r="C84" i="50" s="1"/>
  <c r="C26" i="50" s="1"/>
  <c r="H75" i="50"/>
  <c r="H76" i="50" s="1"/>
  <c r="E75" i="50"/>
  <c r="E76" i="50" s="1"/>
  <c r="D75" i="50"/>
  <c r="D76" i="50" s="1"/>
  <c r="H74" i="50"/>
  <c r="G74" i="50"/>
  <c r="F74" i="50"/>
  <c r="E74" i="50"/>
  <c r="D74" i="50"/>
  <c r="C74" i="50"/>
  <c r="H72" i="50"/>
  <c r="G72" i="50"/>
  <c r="F72" i="50"/>
  <c r="E72" i="50"/>
  <c r="D72" i="50"/>
  <c r="C72" i="50"/>
  <c r="H70" i="50"/>
  <c r="G70" i="50"/>
  <c r="F70" i="50"/>
  <c r="E70" i="50"/>
  <c r="D70" i="50"/>
  <c r="C70" i="50"/>
  <c r="H61" i="50"/>
  <c r="H62" i="50" s="1"/>
  <c r="H66" i="50" s="1"/>
  <c r="D61" i="50"/>
  <c r="D62" i="50" s="1"/>
  <c r="D66" i="50" s="1"/>
  <c r="H59" i="50"/>
  <c r="H60" i="50" s="1"/>
  <c r="H65" i="50" s="1"/>
  <c r="D59" i="50"/>
  <c r="D60" i="50" s="1"/>
  <c r="D65" i="50" s="1"/>
  <c r="H57" i="50"/>
  <c r="H58" i="50" s="1"/>
  <c r="H64" i="50" s="1"/>
  <c r="D57" i="50"/>
  <c r="D58" i="50" s="1"/>
  <c r="D64" i="50" s="1"/>
  <c r="E49" i="50"/>
  <c r="D49" i="50"/>
  <c r="C49" i="50"/>
  <c r="B49" i="50"/>
  <c r="I48" i="50"/>
  <c r="E48" i="50"/>
  <c r="D48" i="50"/>
  <c r="C48" i="50"/>
  <c r="B48" i="50"/>
  <c r="A48" i="50"/>
  <c r="K47" i="50"/>
  <c r="G47" i="50"/>
  <c r="E47" i="50"/>
  <c r="A47" i="50"/>
  <c r="K46" i="50"/>
  <c r="G46" i="50"/>
  <c r="E46" i="50"/>
  <c r="A46" i="50"/>
  <c r="K45" i="50"/>
  <c r="G45" i="50"/>
  <c r="E45" i="50"/>
  <c r="A45" i="50"/>
  <c r="K44" i="50"/>
  <c r="G44" i="50"/>
  <c r="E44" i="50"/>
  <c r="A44" i="50"/>
  <c r="K43" i="50"/>
  <c r="I43" i="50"/>
  <c r="E43" i="50"/>
  <c r="M42" i="50"/>
  <c r="K42" i="50"/>
  <c r="E42" i="50"/>
  <c r="D42" i="50"/>
  <c r="C42" i="50"/>
  <c r="B42" i="50"/>
  <c r="A42" i="50"/>
  <c r="M41" i="50"/>
  <c r="K41" i="50"/>
  <c r="E41" i="50"/>
  <c r="A41" i="50"/>
  <c r="I33" i="50"/>
  <c r="I32" i="50"/>
  <c r="I31" i="50"/>
  <c r="I28" i="50"/>
  <c r="I27" i="50"/>
  <c r="H20" i="50"/>
  <c r="H68" i="50" s="1"/>
  <c r="G20" i="50"/>
  <c r="G68" i="50" s="1"/>
  <c r="F20" i="50"/>
  <c r="F61" i="50" s="1"/>
  <c r="F62" i="50" s="1"/>
  <c r="F66" i="50" s="1"/>
  <c r="E20" i="50"/>
  <c r="E61" i="50" s="1"/>
  <c r="E62" i="50" s="1"/>
  <c r="E66" i="50" s="1"/>
  <c r="D20" i="50"/>
  <c r="D68" i="50" s="1"/>
  <c r="C20" i="50"/>
  <c r="C68" i="50" s="1"/>
  <c r="C18" i="50"/>
  <c r="C101" i="50" s="1"/>
  <c r="M17" i="50"/>
  <c r="D17" i="50"/>
  <c r="I17" i="50" s="1"/>
  <c r="M16" i="50"/>
  <c r="D16" i="50"/>
  <c r="I16" i="50" s="1"/>
  <c r="M15" i="50"/>
  <c r="D15" i="50"/>
  <c r="I15" i="50" s="1"/>
  <c r="M14" i="50"/>
  <c r="I14" i="50"/>
  <c r="I18" i="50" s="1"/>
  <c r="D14" i="50"/>
  <c r="Q3" i="50"/>
  <c r="Q4" i="50" s="1"/>
  <c r="Q5" i="50" s="1"/>
  <c r="Q6" i="50" s="1"/>
  <c r="Q7" i="50" s="1"/>
  <c r="Q8" i="50" s="1"/>
  <c r="I2" i="50"/>
  <c r="L47" i="50" s="1"/>
  <c r="I1" i="50"/>
  <c r="C105" i="50" l="1"/>
  <c r="I101" i="50"/>
  <c r="I105" i="50" s="1"/>
  <c r="C97" i="50"/>
  <c r="I97" i="50" s="1"/>
  <c r="I26" i="50"/>
  <c r="D77" i="50"/>
  <c r="G73" i="50"/>
  <c r="G69" i="50"/>
  <c r="G71" i="50" s="1"/>
  <c r="O47" i="50"/>
  <c r="F47" i="50" s="1"/>
  <c r="E77" i="50"/>
  <c r="H46" i="50"/>
  <c r="I46" i="50"/>
  <c r="C73" i="50"/>
  <c r="C69" i="50"/>
  <c r="C71" i="50" s="1"/>
  <c r="I45" i="50"/>
  <c r="H45" i="50"/>
  <c r="H47" i="50"/>
  <c r="I47" i="50"/>
  <c r="D73" i="50"/>
  <c r="D69" i="50"/>
  <c r="D71" i="50" s="1"/>
  <c r="H73" i="50"/>
  <c r="H69" i="50"/>
  <c r="H71" i="50" s="1"/>
  <c r="H77" i="50"/>
  <c r="F97" i="50"/>
  <c r="I30" i="50"/>
  <c r="C86" i="50"/>
  <c r="L42" i="50"/>
  <c r="O42" i="50" s="1"/>
  <c r="F42" i="50" s="1"/>
  <c r="L44" i="50"/>
  <c r="O44" i="50" s="1"/>
  <c r="F44" i="50" s="1"/>
  <c r="L48" i="50"/>
  <c r="O48" i="50" s="1"/>
  <c r="F48" i="50" s="1"/>
  <c r="I50" i="50"/>
  <c r="C57" i="50"/>
  <c r="C58" i="50" s="1"/>
  <c r="C64" i="50" s="1"/>
  <c r="G57" i="50"/>
  <c r="G58" i="50" s="1"/>
  <c r="G64" i="50" s="1"/>
  <c r="C59" i="50"/>
  <c r="C60" i="50" s="1"/>
  <c r="C65" i="50" s="1"/>
  <c r="G59" i="50"/>
  <c r="G60" i="50" s="1"/>
  <c r="G65" i="50" s="1"/>
  <c r="C61" i="50"/>
  <c r="C62" i="50" s="1"/>
  <c r="C66" i="50" s="1"/>
  <c r="G61" i="50"/>
  <c r="G62" i="50" s="1"/>
  <c r="G66" i="50" s="1"/>
  <c r="E68" i="50"/>
  <c r="C75" i="50"/>
  <c r="C76" i="50" s="1"/>
  <c r="G75" i="50"/>
  <c r="G76" i="50" s="1"/>
  <c r="G77" i="50" s="1"/>
  <c r="C98" i="50"/>
  <c r="G98" i="50"/>
  <c r="G99" i="50" s="1"/>
  <c r="G34" i="50" s="1"/>
  <c r="H44" i="50"/>
  <c r="L45" i="50"/>
  <c r="O45" i="50" s="1"/>
  <c r="F45" i="50" s="1"/>
  <c r="F68" i="50"/>
  <c r="I44" i="50"/>
  <c r="M50" i="50" s="1"/>
  <c r="L46" i="50"/>
  <c r="O46" i="50" s="1"/>
  <c r="F46" i="50" s="1"/>
  <c r="E57" i="50"/>
  <c r="E58" i="50" s="1"/>
  <c r="E64" i="50" s="1"/>
  <c r="E59" i="50"/>
  <c r="E60" i="50" s="1"/>
  <c r="E65" i="50" s="1"/>
  <c r="E98" i="50"/>
  <c r="E99" i="50" s="1"/>
  <c r="E34" i="50" s="1"/>
  <c r="F106" i="50"/>
  <c r="I106" i="50" s="1"/>
  <c r="I109" i="50" s="1"/>
  <c r="I35" i="50" s="1"/>
  <c r="L41" i="50"/>
  <c r="O41" i="50" s="1"/>
  <c r="F41" i="50" s="1"/>
  <c r="L43" i="50"/>
  <c r="O43" i="50" s="1"/>
  <c r="F43" i="50" s="1"/>
  <c r="F57" i="50"/>
  <c r="F58" i="50" s="1"/>
  <c r="F64" i="50" s="1"/>
  <c r="F59" i="50"/>
  <c r="F60" i="50" s="1"/>
  <c r="F65" i="50" s="1"/>
  <c r="F75" i="50"/>
  <c r="F76" i="50" s="1"/>
  <c r="F77" i="50" s="1"/>
  <c r="C22" i="50" l="1"/>
  <c r="E73" i="50"/>
  <c r="E69" i="50"/>
  <c r="E71" i="50" s="1"/>
  <c r="H78" i="50"/>
  <c r="H79" i="50" s="1"/>
  <c r="H80" i="50" s="1"/>
  <c r="H22" i="50"/>
  <c r="F73" i="50"/>
  <c r="F69" i="50"/>
  <c r="F71" i="50" s="1"/>
  <c r="C99" i="50"/>
  <c r="I98" i="50"/>
  <c r="C77" i="50"/>
  <c r="C78" i="50" s="1"/>
  <c r="C79" i="50" s="1"/>
  <c r="C80" i="50" s="1"/>
  <c r="D78" i="50"/>
  <c r="D79" i="50" s="1"/>
  <c r="D80" i="50" s="1"/>
  <c r="D22" i="50"/>
  <c r="G78" i="50"/>
  <c r="G79" i="50" s="1"/>
  <c r="G80" i="50" s="1"/>
  <c r="G22" i="50"/>
  <c r="E22" i="50" l="1"/>
  <c r="E78" i="50"/>
  <c r="E79" i="50" s="1"/>
  <c r="E80" i="50" s="1"/>
  <c r="I99" i="50"/>
  <c r="I34" i="50" s="1"/>
  <c r="I36" i="50" s="1"/>
  <c r="C34" i="50"/>
  <c r="F22" i="50"/>
  <c r="F78" i="50"/>
  <c r="F79" i="50" s="1"/>
  <c r="F80" i="50" s="1"/>
  <c r="H49" i="50" l="1"/>
  <c r="H42" i="50"/>
  <c r="L50" i="50" s="1"/>
  <c r="K36" i="50"/>
  <c r="G36" i="50"/>
  <c r="O50" i="50" l="1"/>
  <c r="H41" i="50" s="1"/>
  <c r="H50" i="50" s="1"/>
  <c r="K50" i="50" s="1"/>
  <c r="I51" i="50" l="1"/>
  <c r="H51" i="50"/>
  <c r="K51" i="50"/>
  <c r="H20" i="2" l="1"/>
  <c r="G20" i="2"/>
  <c r="F20" i="2"/>
  <c r="E20" i="2"/>
  <c r="D20" i="2"/>
  <c r="C20" i="2"/>
  <c r="AA322" i="2"/>
  <c r="H82" i="16" l="1"/>
  <c r="H92" i="16" s="1"/>
  <c r="H96" i="2"/>
  <c r="H98" i="2" s="1"/>
  <c r="H99" i="2" s="1"/>
  <c r="H34" i="2" s="1"/>
  <c r="C94" i="16"/>
  <c r="I94" i="16" s="1"/>
  <c r="C93" i="16"/>
  <c r="I93" i="16" s="1"/>
  <c r="I90" i="16"/>
  <c r="I88" i="16"/>
  <c r="H87" i="16"/>
  <c r="H91" i="16" s="1"/>
  <c r="G87" i="16"/>
  <c r="F87" i="16"/>
  <c r="F91" i="16" s="1"/>
  <c r="E87" i="16"/>
  <c r="E91" i="16" s="1"/>
  <c r="D87" i="16"/>
  <c r="D91" i="16" s="1"/>
  <c r="C82" i="16"/>
  <c r="C108" i="2"/>
  <c r="I108" i="2" s="1"/>
  <c r="C107" i="2"/>
  <c r="I107" i="2" s="1"/>
  <c r="I104" i="2"/>
  <c r="I102" i="2"/>
  <c r="H101" i="2"/>
  <c r="H105" i="2" s="1"/>
  <c r="G101" i="2"/>
  <c r="F101" i="2"/>
  <c r="F105" i="2" s="1"/>
  <c r="E101" i="2"/>
  <c r="E105" i="2" s="1"/>
  <c r="D101" i="2"/>
  <c r="D105" i="2" s="1"/>
  <c r="C96" i="2"/>
  <c r="I33" i="16"/>
  <c r="I32" i="2"/>
  <c r="M4" i="16"/>
  <c r="L4" i="16"/>
  <c r="M3" i="16"/>
  <c r="L3" i="16"/>
  <c r="H84" i="16" l="1"/>
  <c r="H85" i="16" s="1"/>
  <c r="H35" i="16" s="1"/>
  <c r="H106" i="2"/>
  <c r="H93" i="2" l="1"/>
  <c r="G93" i="2"/>
  <c r="F93" i="2"/>
  <c r="E93" i="2"/>
  <c r="D93" i="2"/>
  <c r="C93" i="2"/>
  <c r="H79" i="16"/>
  <c r="G79" i="16"/>
  <c r="F79" i="16"/>
  <c r="E79" i="16"/>
  <c r="D79" i="16"/>
  <c r="C79" i="16"/>
  <c r="H77" i="16"/>
  <c r="C77" i="16"/>
  <c r="H92" i="2"/>
  <c r="C92" i="2"/>
  <c r="H91" i="2"/>
  <c r="C91" i="2"/>
  <c r="C94" i="2" s="1"/>
  <c r="H80" i="16" l="1"/>
  <c r="H31" i="16" s="1"/>
  <c r="H97" i="16" s="1"/>
  <c r="H94" i="2"/>
  <c r="H30" i="2" s="1"/>
  <c r="H86" i="2" s="1"/>
  <c r="D82" i="16"/>
  <c r="D92" i="16" s="1"/>
  <c r="D77" i="16"/>
  <c r="D80" i="16" s="1"/>
  <c r="D91" i="2"/>
  <c r="D94" i="2" s="1"/>
  <c r="D96" i="2"/>
  <c r="D106" i="2" s="1"/>
  <c r="D92" i="2"/>
  <c r="E92" i="2"/>
  <c r="D17" i="16"/>
  <c r="D16" i="16"/>
  <c r="D15" i="16"/>
  <c r="D14" i="16"/>
  <c r="D17" i="2"/>
  <c r="D16" i="2"/>
  <c r="D15" i="2"/>
  <c r="D14" i="2"/>
  <c r="F82" i="16" l="1"/>
  <c r="E77" i="16"/>
  <c r="E80" i="16" s="1"/>
  <c r="E82" i="16"/>
  <c r="E91" i="2"/>
  <c r="E94" i="2" s="1"/>
  <c r="E96" i="2"/>
  <c r="E106" i="2" s="1"/>
  <c r="G77" i="16"/>
  <c r="G80" i="16" s="1"/>
  <c r="F77" i="16"/>
  <c r="F80" i="16" s="1"/>
  <c r="K5" i="16"/>
  <c r="K4" i="16"/>
  <c r="K3" i="16"/>
  <c r="E92" i="16" l="1"/>
  <c r="F92" i="16"/>
  <c r="G82" i="16"/>
  <c r="F96" i="2"/>
  <c r="F106" i="2" s="1"/>
  <c r="F92" i="2"/>
  <c r="F91" i="2"/>
  <c r="F94" i="2" s="1"/>
  <c r="G92" i="2"/>
  <c r="G91" i="2"/>
  <c r="G94" i="2" s="1"/>
  <c r="N3" i="16"/>
  <c r="N2" i="16"/>
  <c r="N1" i="16"/>
  <c r="G96" i="2" l="1"/>
  <c r="C18" i="16"/>
  <c r="C18" i="2"/>
  <c r="C101" i="2" s="1"/>
  <c r="C87" i="16" l="1"/>
  <c r="I101" i="2"/>
  <c r="C105" i="2"/>
  <c r="C106" i="2" s="1"/>
  <c r="E50" i="16"/>
  <c r="E49" i="16"/>
  <c r="E48" i="16"/>
  <c r="E47" i="16"/>
  <c r="E46" i="16"/>
  <c r="E45" i="16"/>
  <c r="E44" i="16"/>
  <c r="E43" i="16"/>
  <c r="E42" i="16"/>
  <c r="E49" i="2"/>
  <c r="E48" i="2"/>
  <c r="E47" i="2"/>
  <c r="E46" i="2"/>
  <c r="E45" i="2"/>
  <c r="E44" i="2"/>
  <c r="E43" i="2"/>
  <c r="E42" i="2"/>
  <c r="E41" i="2"/>
  <c r="C91" i="16" l="1"/>
  <c r="C92" i="16" s="1"/>
  <c r="I87" i="16"/>
  <c r="G48" i="16"/>
  <c r="G47" i="16"/>
  <c r="G46" i="16"/>
  <c r="G45" i="16"/>
  <c r="K48" i="16"/>
  <c r="K47" i="16"/>
  <c r="K46" i="16"/>
  <c r="M17" i="16"/>
  <c r="I17" i="16"/>
  <c r="I48" i="16" s="1"/>
  <c r="M16" i="16"/>
  <c r="I16" i="16"/>
  <c r="I47" i="16" s="1"/>
  <c r="M15" i="16"/>
  <c r="I15" i="16"/>
  <c r="H46" i="16" s="1"/>
  <c r="G47" i="2"/>
  <c r="G46" i="2"/>
  <c r="G45" i="2"/>
  <c r="G44" i="2"/>
  <c r="K47" i="2"/>
  <c r="K46" i="2"/>
  <c r="K45" i="2"/>
  <c r="M17" i="2"/>
  <c r="I17" i="2"/>
  <c r="H47" i="2" s="1"/>
  <c r="M16" i="2"/>
  <c r="I16" i="2"/>
  <c r="I46" i="2" s="1"/>
  <c r="M15" i="2"/>
  <c r="I15" i="2"/>
  <c r="I45" i="2" s="1"/>
  <c r="H46" i="2" l="1"/>
  <c r="I47" i="2"/>
  <c r="I46" i="16"/>
  <c r="H48" i="16"/>
  <c r="H47" i="16"/>
  <c r="H45" i="2"/>
  <c r="K45" i="16"/>
  <c r="I1" i="16"/>
  <c r="L45" i="16" s="1"/>
  <c r="K44" i="2"/>
  <c r="O45" i="16" l="1"/>
  <c r="L47" i="16"/>
  <c r="O47" i="16" s="1"/>
  <c r="F47" i="16" s="1"/>
  <c r="L48" i="16"/>
  <c r="O48" i="16" s="1"/>
  <c r="F48" i="16" s="1"/>
  <c r="L46" i="16"/>
  <c r="O46" i="16" s="1"/>
  <c r="F46" i="16" s="1"/>
  <c r="T8" i="16"/>
  <c r="S8" i="16"/>
  <c r="R8" i="16"/>
  <c r="T7" i="16"/>
  <c r="S7" i="16"/>
  <c r="R7" i="16"/>
  <c r="T6" i="16"/>
  <c r="S6" i="16"/>
  <c r="R6" i="16"/>
  <c r="T5" i="16"/>
  <c r="S5" i="16"/>
  <c r="R5" i="16"/>
  <c r="T4" i="16"/>
  <c r="S4" i="16"/>
  <c r="R4" i="16"/>
  <c r="T3" i="16"/>
  <c r="S3" i="16"/>
  <c r="R3" i="16"/>
  <c r="T2" i="16"/>
  <c r="S2" i="16"/>
  <c r="R2" i="16"/>
  <c r="Q2" i="16"/>
  <c r="P8" i="16"/>
  <c r="P7" i="16"/>
  <c r="P6" i="16"/>
  <c r="P5" i="16"/>
  <c r="P4" i="16"/>
  <c r="P3" i="16"/>
  <c r="P2" i="16"/>
  <c r="I2" i="16" l="1"/>
  <c r="Q3" i="2" l="1"/>
  <c r="Q4" i="2" l="1"/>
  <c r="Q3" i="16"/>
  <c r="Q5" i="2" l="1"/>
  <c r="Q4" i="16"/>
  <c r="Q6" i="2" l="1"/>
  <c r="Q5" i="16"/>
  <c r="I49" i="16"/>
  <c r="I44" i="16"/>
  <c r="Q7" i="2" l="1"/>
  <c r="Q6" i="16"/>
  <c r="K42" i="16"/>
  <c r="M42" i="16"/>
  <c r="K43" i="16"/>
  <c r="M43" i="16"/>
  <c r="K44" i="16"/>
  <c r="K49" i="16"/>
  <c r="D50" i="16"/>
  <c r="C50" i="16"/>
  <c r="B50" i="16"/>
  <c r="D49" i="16"/>
  <c r="C49" i="16"/>
  <c r="B49" i="16"/>
  <c r="D43" i="16"/>
  <c r="C43" i="16"/>
  <c r="B43" i="16"/>
  <c r="Q8" i="2" l="1"/>
  <c r="Q7" i="16"/>
  <c r="B322" i="39"/>
  <c r="Q8" i="16" l="1"/>
  <c r="B89" i="2"/>
  <c r="M42" i="2"/>
  <c r="K42" i="2"/>
  <c r="A46" i="2" l="1"/>
  <c r="A47" i="2"/>
  <c r="A45" i="2"/>
  <c r="B75" i="16"/>
  <c r="A41" i="2"/>
  <c r="A44" i="2"/>
  <c r="A42" i="2"/>
  <c r="A46" i="16" l="1"/>
  <c r="A47" i="16"/>
  <c r="A48" i="16"/>
  <c r="A42" i="16"/>
  <c r="A49" i="16" s="1"/>
  <c r="A43" i="16"/>
  <c r="A45" i="16"/>
  <c r="D42" i="2"/>
  <c r="C42" i="2"/>
  <c r="B42" i="2"/>
  <c r="D49" i="2" l="1"/>
  <c r="C49" i="2"/>
  <c r="B49" i="2"/>
  <c r="K43" i="2" l="1"/>
  <c r="I43" i="2"/>
  <c r="I48" i="2"/>
  <c r="D48" i="2" l="1"/>
  <c r="C48" i="2"/>
  <c r="B48" i="2"/>
  <c r="C3" i="16"/>
  <c r="C68" i="2" l="1"/>
  <c r="C57" i="2"/>
  <c r="G68" i="2"/>
  <c r="G61" i="2"/>
  <c r="G62" i="2" s="1"/>
  <c r="G57" i="2"/>
  <c r="G58" i="2" s="1"/>
  <c r="G59" i="2"/>
  <c r="G60" i="2" s="1"/>
  <c r="H61" i="2"/>
  <c r="H62" i="2" s="1"/>
  <c r="H57" i="2"/>
  <c r="H58" i="2" s="1"/>
  <c r="H59" i="2"/>
  <c r="H60" i="2" s="1"/>
  <c r="D61" i="2"/>
  <c r="D62" i="2" s="1"/>
  <c r="D57" i="2"/>
  <c r="D58" i="2" s="1"/>
  <c r="D59" i="2"/>
  <c r="D60" i="2" s="1"/>
  <c r="E68" i="2"/>
  <c r="E57" i="2"/>
  <c r="E58" i="2" s="1"/>
  <c r="E59" i="2"/>
  <c r="E60" i="2" s="1"/>
  <c r="E61" i="2"/>
  <c r="E62" i="2" s="1"/>
  <c r="F68" i="2"/>
  <c r="F59" i="2"/>
  <c r="F60" i="2" s="1"/>
  <c r="F61" i="2"/>
  <c r="F62" i="2" s="1"/>
  <c r="F57" i="2"/>
  <c r="F58" i="2" s="1"/>
  <c r="H68" i="2"/>
  <c r="C61" i="2"/>
  <c r="C62" i="2" s="1"/>
  <c r="C59" i="2"/>
  <c r="C60" i="2" s="1"/>
  <c r="D68" i="2"/>
  <c r="C58" i="2" l="1"/>
  <c r="C64" i="2" s="1"/>
  <c r="G58" i="16" l="1"/>
  <c r="G59" i="16"/>
  <c r="G61" i="16"/>
  <c r="G63" i="16"/>
  <c r="G70" i="16"/>
  <c r="G71" i="16"/>
  <c r="M14" i="16"/>
  <c r="I14" i="16"/>
  <c r="M41" i="2"/>
  <c r="M14" i="2"/>
  <c r="K41" i="2"/>
  <c r="I45" i="16" l="1"/>
  <c r="H45" i="16"/>
  <c r="G62" i="16"/>
  <c r="G72" i="16"/>
  <c r="G60" i="16"/>
  <c r="G22" i="16" s="1"/>
  <c r="G64" i="16"/>
  <c r="G65" i="16" s="1"/>
  <c r="G66" i="16" s="1"/>
  <c r="I33" i="2"/>
  <c r="I31" i="2"/>
  <c r="I28" i="2"/>
  <c r="I27" i="2"/>
  <c r="I14" i="2"/>
  <c r="H44" i="2" l="1"/>
  <c r="I44" i="2"/>
  <c r="I18" i="16"/>
  <c r="G67" i="16"/>
  <c r="G68" i="16" s="1"/>
  <c r="G69" i="16" s="1"/>
  <c r="G73" i="16" s="1"/>
  <c r="G27" i="16" s="1"/>
  <c r="I18" i="2"/>
  <c r="M50" i="2" l="1"/>
  <c r="L43" i="16"/>
  <c r="O43" i="16" s="1"/>
  <c r="F43" i="16" s="1"/>
  <c r="F45" i="16"/>
  <c r="L49" i="16"/>
  <c r="L42" i="16"/>
  <c r="O42" i="16" s="1"/>
  <c r="L44" i="16"/>
  <c r="O44" i="16" s="1"/>
  <c r="F44" i="16" s="1"/>
  <c r="I2" i="2"/>
  <c r="I1" i="2"/>
  <c r="L46" i="2" l="1"/>
  <c r="O46" i="2" s="1"/>
  <c r="F46" i="2" s="1"/>
  <c r="L47" i="2"/>
  <c r="O47" i="2" s="1"/>
  <c r="F47" i="2" s="1"/>
  <c r="L45" i="2"/>
  <c r="O45" i="2" s="1"/>
  <c r="F45" i="2" s="1"/>
  <c r="L44" i="2"/>
  <c r="O44" i="2" s="1"/>
  <c r="O49" i="16"/>
  <c r="F49" i="16" s="1"/>
  <c r="L42" i="2"/>
  <c r="O42" i="2" s="1"/>
  <c r="F42" i="2" s="1"/>
  <c r="L43" i="2"/>
  <c r="O43" i="2" s="1"/>
  <c r="F43" i="2" s="1"/>
  <c r="L48" i="2"/>
  <c r="O48" i="2" s="1"/>
  <c r="A48" i="2" l="1"/>
  <c r="H71" i="16" l="1"/>
  <c r="F71" i="16"/>
  <c r="E71" i="16"/>
  <c r="D71" i="16"/>
  <c r="C71" i="16"/>
  <c r="H70" i="16"/>
  <c r="F70" i="16"/>
  <c r="E70" i="16"/>
  <c r="D70" i="16"/>
  <c r="C70" i="16"/>
  <c r="H63" i="16"/>
  <c r="F63" i="16"/>
  <c r="E63" i="16"/>
  <c r="E64" i="16" s="1"/>
  <c r="D63" i="16"/>
  <c r="D64" i="16" s="1"/>
  <c r="C63" i="16"/>
  <c r="C64" i="16" s="1"/>
  <c r="H61" i="16"/>
  <c r="F61" i="16"/>
  <c r="E61" i="16"/>
  <c r="D61" i="16"/>
  <c r="C61" i="16"/>
  <c r="H59" i="16"/>
  <c r="F59" i="16"/>
  <c r="E59" i="16"/>
  <c r="D59" i="16"/>
  <c r="C59" i="16"/>
  <c r="H58" i="16"/>
  <c r="F58" i="16"/>
  <c r="E58" i="16"/>
  <c r="D58" i="16"/>
  <c r="C58" i="16"/>
  <c r="E62" i="16" l="1"/>
  <c r="H62" i="16"/>
  <c r="H72" i="16"/>
  <c r="E65" i="16"/>
  <c r="E66" i="16" s="1"/>
  <c r="F62" i="16"/>
  <c r="F72" i="16"/>
  <c r="E72" i="16"/>
  <c r="C62" i="16"/>
  <c r="C72" i="16"/>
  <c r="D60" i="16"/>
  <c r="D22" i="16" s="1"/>
  <c r="E60" i="16"/>
  <c r="E22" i="16" s="1"/>
  <c r="H60" i="16"/>
  <c r="H22" i="16" s="1"/>
  <c r="C65" i="16"/>
  <c r="C66" i="16" s="1"/>
  <c r="F64" i="16"/>
  <c r="F65" i="16" s="1"/>
  <c r="F66" i="16" s="1"/>
  <c r="F60" i="16"/>
  <c r="F22" i="16" s="1"/>
  <c r="D72" i="16"/>
  <c r="D65" i="16"/>
  <c r="D66" i="16" s="1"/>
  <c r="H64" i="16"/>
  <c r="H65" i="16" s="1"/>
  <c r="D62" i="16"/>
  <c r="C60" i="16"/>
  <c r="C22" i="16" s="1"/>
  <c r="D67" i="16" l="1"/>
  <c r="D68" i="16" s="1"/>
  <c r="D69" i="16" s="1"/>
  <c r="D73" i="16" s="1"/>
  <c r="D27" i="16" s="1"/>
  <c r="E67" i="16"/>
  <c r="E68" i="16" s="1"/>
  <c r="E69" i="16" s="1"/>
  <c r="E73" i="16" s="1"/>
  <c r="E27" i="16" s="1"/>
  <c r="F67" i="16"/>
  <c r="F68" i="16" s="1"/>
  <c r="F69" i="16" s="1"/>
  <c r="F73" i="16" s="1"/>
  <c r="F27" i="16" s="1"/>
  <c r="H66" i="16"/>
  <c r="H67" i="16" s="1"/>
  <c r="H68" i="16" s="1"/>
  <c r="H69" i="16" s="1"/>
  <c r="H73" i="16" s="1"/>
  <c r="H27" i="16" s="1"/>
  <c r="H83" i="16" s="1"/>
  <c r="C67" i="16"/>
  <c r="C68" i="16" s="1"/>
  <c r="C69" i="16" s="1"/>
  <c r="C73" i="16" s="1"/>
  <c r="C27" i="16" s="1"/>
  <c r="H72" i="2" l="1"/>
  <c r="G72" i="2"/>
  <c r="F72" i="2"/>
  <c r="E72" i="2"/>
  <c r="D72" i="2"/>
  <c r="C72" i="2"/>
  <c r="H82" i="2"/>
  <c r="G82" i="2"/>
  <c r="F82" i="2"/>
  <c r="E82" i="2"/>
  <c r="D82" i="2"/>
  <c r="C82" i="2"/>
  <c r="H81" i="2"/>
  <c r="G81" i="2"/>
  <c r="F81" i="2"/>
  <c r="E81" i="2"/>
  <c r="D81" i="2"/>
  <c r="C81" i="2"/>
  <c r="H74" i="2"/>
  <c r="H75" i="2" s="1"/>
  <c r="G74" i="2"/>
  <c r="G75" i="2" s="1"/>
  <c r="F74" i="2"/>
  <c r="F75" i="2" s="1"/>
  <c r="E74" i="2"/>
  <c r="D74" i="2"/>
  <c r="D75" i="2" s="1"/>
  <c r="C74" i="2"/>
  <c r="H70" i="2"/>
  <c r="G70" i="2"/>
  <c r="F70" i="2"/>
  <c r="E70" i="2"/>
  <c r="D70" i="2"/>
  <c r="C70" i="2"/>
  <c r="D83" i="2" l="1"/>
  <c r="H83" i="2"/>
  <c r="F76" i="2"/>
  <c r="F77" i="2" s="1"/>
  <c r="F83" i="2"/>
  <c r="C83" i="2"/>
  <c r="G83" i="2"/>
  <c r="D76" i="2"/>
  <c r="D77" i="2" s="1"/>
  <c r="G76" i="2"/>
  <c r="G77" i="2" s="1"/>
  <c r="H76" i="2"/>
  <c r="H77" i="2" s="1"/>
  <c r="C75" i="2"/>
  <c r="C76" i="2" s="1"/>
  <c r="C77" i="2" s="1"/>
  <c r="E83" i="2"/>
  <c r="E75" i="2"/>
  <c r="E76" i="2" s="1"/>
  <c r="E77" i="2" s="1"/>
  <c r="F48" i="2" l="1"/>
  <c r="G73" i="2" l="1"/>
  <c r="G69" i="2"/>
  <c r="G71" i="2" s="1"/>
  <c r="C73" i="2"/>
  <c r="C69" i="2"/>
  <c r="C71" i="2" s="1"/>
  <c r="E69" i="2"/>
  <c r="E71" i="2" s="1"/>
  <c r="E73" i="2"/>
  <c r="F73" i="2"/>
  <c r="F69" i="2"/>
  <c r="F71" i="2" s="1"/>
  <c r="D73" i="2"/>
  <c r="D69" i="2"/>
  <c r="D71" i="2" s="1"/>
  <c r="H69" i="2"/>
  <c r="H71" i="2" s="1"/>
  <c r="H73" i="2"/>
  <c r="D78" i="2" l="1"/>
  <c r="D79" i="2" s="1"/>
  <c r="D80" i="2" s="1"/>
  <c r="D84" i="2" s="1"/>
  <c r="D26" i="2" s="1"/>
  <c r="D22" i="2"/>
  <c r="G78" i="2"/>
  <c r="G79" i="2" s="1"/>
  <c r="G80" i="2" s="1"/>
  <c r="G84" i="2" s="1"/>
  <c r="G26" i="2" s="1"/>
  <c r="G22" i="2"/>
  <c r="E78" i="2"/>
  <c r="E79" i="2" s="1"/>
  <c r="E80" i="2" s="1"/>
  <c r="E84" i="2" s="1"/>
  <c r="E26" i="2" s="1"/>
  <c r="E22" i="2"/>
  <c r="F78" i="2"/>
  <c r="F79" i="2" s="1"/>
  <c r="F80" i="2" s="1"/>
  <c r="F84" i="2" s="1"/>
  <c r="F26" i="2" s="1"/>
  <c r="F22" i="2"/>
  <c r="H78" i="2"/>
  <c r="H79" i="2" s="1"/>
  <c r="H80" i="2" s="1"/>
  <c r="H84" i="2" s="1"/>
  <c r="H26" i="2" s="1"/>
  <c r="H97" i="2" s="1"/>
  <c r="H22" i="2"/>
  <c r="C78" i="2"/>
  <c r="C79" i="2" s="1"/>
  <c r="C80" i="2" s="1"/>
  <c r="C84" i="2" s="1"/>
  <c r="C26" i="2" s="1"/>
  <c r="C22" i="2"/>
  <c r="I26" i="2" l="1"/>
  <c r="O1" i="16"/>
  <c r="M1" i="16"/>
  <c r="L1" i="16"/>
  <c r="K1" i="16"/>
  <c r="E30" i="2" l="1"/>
  <c r="G30" i="2"/>
  <c r="D30" i="2"/>
  <c r="F30" i="2"/>
  <c r="O3" i="16"/>
  <c r="O2" i="16"/>
  <c r="M2" i="16"/>
  <c r="L2" i="16"/>
  <c r="K2" i="16"/>
  <c r="F97" i="2" l="1"/>
  <c r="F98" i="2" s="1"/>
  <c r="F99" i="2" s="1"/>
  <c r="F34" i="2" s="1"/>
  <c r="F86" i="2"/>
  <c r="G97" i="2"/>
  <c r="G98" i="2" s="1"/>
  <c r="G99" i="2" s="1"/>
  <c r="G34" i="2" s="1"/>
  <c r="G86" i="2"/>
  <c r="E97" i="2"/>
  <c r="E98" i="2" s="1"/>
  <c r="E99" i="2" s="1"/>
  <c r="E34" i="2" s="1"/>
  <c r="E86" i="2"/>
  <c r="D97" i="2"/>
  <c r="D98" i="2" s="1"/>
  <c r="D99" i="2" s="1"/>
  <c r="D34" i="2" s="1"/>
  <c r="D86" i="2"/>
  <c r="G78" i="16"/>
  <c r="G31" i="16" s="1"/>
  <c r="C78" i="16"/>
  <c r="F78" i="16"/>
  <c r="F31" i="16" s="1"/>
  <c r="H78" i="16"/>
  <c r="D78" i="16"/>
  <c r="D31" i="16" s="1"/>
  <c r="E78" i="16"/>
  <c r="E31" i="16" s="1"/>
  <c r="C2" i="16"/>
  <c r="F83" i="16" l="1"/>
  <c r="F84" i="16" s="1"/>
  <c r="F85" i="16" s="1"/>
  <c r="F35" i="16" s="1"/>
  <c r="F97" i="16"/>
  <c r="E83" i="16"/>
  <c r="E84" i="16" s="1"/>
  <c r="E85" i="16" s="1"/>
  <c r="E35" i="16" s="1"/>
  <c r="E97" i="16"/>
  <c r="D83" i="16"/>
  <c r="D84" i="16" s="1"/>
  <c r="D85" i="16" s="1"/>
  <c r="D35" i="16" s="1"/>
  <c r="D97" i="16"/>
  <c r="G83" i="16"/>
  <c r="G84" i="16" s="1"/>
  <c r="G85" i="16" s="1"/>
  <c r="G35" i="16" s="1"/>
  <c r="G97" i="16"/>
  <c r="C80" i="16"/>
  <c r="C31" i="16" s="1"/>
  <c r="I34" i="16"/>
  <c r="I29" i="16"/>
  <c r="I32" i="16"/>
  <c r="I28" i="16"/>
  <c r="C83" i="16" l="1"/>
  <c r="C84" i="16" s="1"/>
  <c r="C85" i="16" s="1"/>
  <c r="I85" i="16" s="1"/>
  <c r="I35" i="16" s="1"/>
  <c r="C97" i="16"/>
  <c r="C35" i="16"/>
  <c r="M51" i="16"/>
  <c r="F42" i="16"/>
  <c r="H50" i="16" l="1"/>
  <c r="H43" i="16"/>
  <c r="I51" i="16"/>
  <c r="C66" i="2" l="1"/>
  <c r="H66" i="2"/>
  <c r="H64" i="2"/>
  <c r="L41" i="2"/>
  <c r="O41" i="2" l="1"/>
  <c r="F41" i="2" s="1"/>
  <c r="G66" i="2"/>
  <c r="F66" i="2"/>
  <c r="E66" i="2"/>
  <c r="D66" i="2"/>
  <c r="E65" i="2"/>
  <c r="H65" i="2"/>
  <c r="C65" i="2"/>
  <c r="E64" i="2"/>
  <c r="F65" i="2"/>
  <c r="D64" i="2"/>
  <c r="G64" i="2"/>
  <c r="F64" i="2"/>
  <c r="D65" i="2"/>
  <c r="G65" i="2"/>
  <c r="I27" i="16" l="1"/>
  <c r="I50" i="2"/>
  <c r="I31" i="16" l="1"/>
  <c r="L51" i="16" l="1"/>
  <c r="F44" i="2"/>
  <c r="C30" i="2" l="1"/>
  <c r="C97" i="2" l="1"/>
  <c r="C86" i="2"/>
  <c r="I30" i="2"/>
  <c r="C98" i="2" l="1"/>
  <c r="I97" i="2"/>
  <c r="I98" i="2"/>
  <c r="C99" i="2" l="1"/>
  <c r="I99" i="2" s="1"/>
  <c r="I34" i="2" s="1"/>
  <c r="G105" i="2"/>
  <c r="G106" i="2" s="1"/>
  <c r="I106" i="2" s="1"/>
  <c r="I109" i="2" s="1"/>
  <c r="I35" i="2" s="1"/>
  <c r="I36" i="2" l="1"/>
  <c r="C34" i="2"/>
  <c r="K36" i="2"/>
  <c r="G36" i="2"/>
  <c r="I103" i="2" s="1"/>
  <c r="I105" i="2" s="1"/>
  <c r="I83" i="16"/>
  <c r="I84" i="16"/>
  <c r="H49" i="2" l="1"/>
  <c r="H42" i="2"/>
  <c r="I89" i="16"/>
  <c r="I91" i="16" s="1"/>
  <c r="G91" i="16"/>
  <c r="G92" i="16" s="1"/>
  <c r="I92" i="16" s="1"/>
  <c r="I95" i="16" s="1"/>
  <c r="I36" i="16" s="1"/>
  <c r="I37" i="16" s="1"/>
  <c r="K37" i="16" l="1"/>
  <c r="G37" i="16"/>
  <c r="O51" i="16" l="1"/>
  <c r="H42" i="16" s="1"/>
  <c r="H51" i="16" l="1"/>
  <c r="K51" i="16" s="1"/>
  <c r="K52" i="16" s="1"/>
  <c r="L50" i="2"/>
  <c r="O50" i="2" s="1"/>
  <c r="H41" i="2" s="1"/>
  <c r="H50" i="2" s="1"/>
  <c r="K50" i="2" s="1"/>
  <c r="I52" i="16" l="1"/>
  <c r="H52" i="16"/>
  <c r="K51" i="2"/>
  <c r="I51" i="2"/>
  <c r="H51" i="2"/>
</calcChain>
</file>

<file path=xl/comments1.xml><?xml version="1.0" encoding="utf-8"?>
<comments xmlns="http://schemas.openxmlformats.org/spreadsheetml/2006/main">
  <authors>
    <author>Parker, Janice [NEA]</author>
    <author>ACalhoun</author>
  </authors>
  <commentList>
    <comment ref="A2" authorId="0" shapeId="0">
      <text>
        <r>
          <rPr>
            <sz val="14"/>
            <color indexed="81"/>
            <rFont val="Tahoma"/>
            <family val="2"/>
          </rPr>
          <t xml:space="preserve">Select the </t>
        </r>
        <r>
          <rPr>
            <b/>
            <sz val="14"/>
            <color indexed="81"/>
            <rFont val="Tahoma"/>
            <family val="2"/>
          </rPr>
          <t xml:space="preserve">calendar </t>
        </r>
        <r>
          <rPr>
            <sz val="14"/>
            <color indexed="81"/>
            <rFont val="Tahoma"/>
            <family val="2"/>
          </rPr>
          <t>year in which the business travel was conducted.  This calculates the IRS mileage rate.</t>
        </r>
        <r>
          <rPr>
            <sz val="8"/>
            <color indexed="81"/>
            <rFont val="Tahoma"/>
            <family val="2"/>
          </rPr>
          <t xml:space="preserve">
</t>
        </r>
      </text>
    </comment>
    <comment ref="A3" authorId="0" shapeId="0">
      <text>
        <r>
          <rPr>
            <sz val="14"/>
            <color indexed="81"/>
            <rFont val="Tahoma"/>
            <family val="2"/>
          </rPr>
          <t>Enter PeopleSoft Supplier ID.</t>
        </r>
      </text>
    </comment>
    <comment ref="A4" authorId="0" shapeId="0">
      <text>
        <r>
          <rPr>
            <sz val="14"/>
            <color indexed="81"/>
            <rFont val="Tahoma"/>
            <family val="2"/>
          </rPr>
          <t xml:space="preserve">Enter Department of Labor (DOL) Code relating to business travel.
</t>
        </r>
      </text>
    </comment>
    <comment ref="A8" authorId="1" shapeId="0">
      <text>
        <r>
          <rPr>
            <sz val="14"/>
            <color indexed="81"/>
            <rFont val="Tahoma"/>
            <family val="2"/>
          </rPr>
          <t xml:space="preserve">Enter Traveler's name and address.  </t>
        </r>
      </text>
    </comment>
    <comment ref="H8" authorId="0" shapeId="0">
      <text>
        <r>
          <rPr>
            <sz val="14"/>
            <color indexed="81"/>
            <rFont val="Tahoma"/>
            <family val="2"/>
          </rPr>
          <t>Enter personal charges included on the Travel Expense Form as a positive/debit amount.  Personal charges are not reimbursed.</t>
        </r>
        <r>
          <rPr>
            <sz val="8"/>
            <color indexed="81"/>
            <rFont val="Tahoma"/>
            <family val="2"/>
          </rPr>
          <t xml:space="preserve">
</t>
        </r>
      </text>
    </comment>
    <comment ref="A9" authorId="0" shapeId="0">
      <text>
        <r>
          <rPr>
            <b/>
            <sz val="14"/>
            <color indexed="81"/>
            <rFont val="Tahoma"/>
            <family val="2"/>
          </rPr>
          <t>ADDRESS CHANGE</t>
        </r>
        <r>
          <rPr>
            <sz val="14"/>
            <color indexed="81"/>
            <rFont val="Tahoma"/>
            <family val="2"/>
          </rPr>
          <t xml:space="preserve">
</t>
        </r>
        <r>
          <rPr>
            <b/>
            <sz val="14"/>
            <color indexed="81"/>
            <rFont val="Tahoma"/>
            <family val="2"/>
          </rPr>
          <t xml:space="preserve">NEA STAFF: </t>
        </r>
        <r>
          <rPr>
            <sz val="14"/>
            <color indexed="81"/>
            <rFont val="Tahoma"/>
            <family val="2"/>
          </rPr>
          <t xml:space="preserve">Submit new address to: apvendorrequests@nea.org
</t>
        </r>
        <r>
          <rPr>
            <b/>
            <sz val="14"/>
            <color indexed="81"/>
            <rFont val="Tahoma"/>
            <family val="2"/>
          </rPr>
          <t>NON NEA STAFF:</t>
        </r>
        <r>
          <rPr>
            <sz val="14"/>
            <color indexed="81"/>
            <rFont val="Tahoma"/>
            <family val="2"/>
          </rPr>
          <t xml:space="preserve"> Submit new W9 to: apvendorrequests@nea.org</t>
        </r>
        <r>
          <rPr>
            <sz val="8"/>
            <color indexed="81"/>
            <rFont val="Tahoma"/>
            <family val="2"/>
          </rPr>
          <t xml:space="preserve">
</t>
        </r>
      </text>
    </comment>
    <comment ref="A10" authorId="0" shapeId="0">
      <text>
        <r>
          <rPr>
            <b/>
            <sz val="14"/>
            <color indexed="81"/>
            <rFont val="Tahoma"/>
            <family val="2"/>
          </rPr>
          <t>ADDRESS CHANGE</t>
        </r>
        <r>
          <rPr>
            <sz val="14"/>
            <color indexed="81"/>
            <rFont val="Tahoma"/>
            <family val="2"/>
          </rPr>
          <t xml:space="preserve">
</t>
        </r>
        <r>
          <rPr>
            <b/>
            <sz val="14"/>
            <color indexed="81"/>
            <rFont val="Tahoma"/>
            <family val="2"/>
          </rPr>
          <t xml:space="preserve">NEA STAFF: </t>
        </r>
        <r>
          <rPr>
            <sz val="14"/>
            <color indexed="81"/>
            <rFont val="Tahoma"/>
            <family val="2"/>
          </rPr>
          <t xml:space="preserve">Submit new address to: apvendorrequests@nea.org
</t>
        </r>
        <r>
          <rPr>
            <b/>
            <sz val="14"/>
            <color indexed="81"/>
            <rFont val="Tahoma"/>
            <family val="2"/>
          </rPr>
          <t>NON NEA STAFF:</t>
        </r>
        <r>
          <rPr>
            <sz val="14"/>
            <color indexed="81"/>
            <rFont val="Tahoma"/>
            <family val="2"/>
          </rPr>
          <t xml:space="preserve"> Submit new W9 to: apvendorrequests@nea.org</t>
        </r>
        <r>
          <rPr>
            <sz val="8"/>
            <color indexed="81"/>
            <rFont val="Tahoma"/>
            <family val="2"/>
          </rPr>
          <t xml:space="preserve">
</t>
        </r>
      </text>
    </comment>
    <comment ref="A11" authorId="1" shapeId="0">
      <text>
        <r>
          <rPr>
            <sz val="14"/>
            <color indexed="81"/>
            <rFont val="Tahoma"/>
            <family val="2"/>
          </rPr>
          <t xml:space="preserve">Enter the business purpose of the trip.   For example, Convention Coordinators Meeting </t>
        </r>
        <r>
          <rPr>
            <sz val="8"/>
            <color indexed="81"/>
            <rFont val="Tahoma"/>
            <family val="2"/>
          </rPr>
          <t xml:space="preserve">
</t>
        </r>
      </text>
    </comment>
    <comment ref="A12" authorId="0" shapeId="0">
      <text>
        <r>
          <rPr>
            <sz val="14"/>
            <color indexed="81"/>
            <rFont val="Tahoma"/>
            <family val="2"/>
          </rPr>
          <t>Enter dates of business travel. mm/dd/yy format.</t>
        </r>
        <r>
          <rPr>
            <sz val="8"/>
            <color indexed="81"/>
            <rFont val="Tahoma"/>
            <family val="2"/>
          </rPr>
          <t xml:space="preserve">
</t>
        </r>
      </text>
    </comment>
    <comment ref="A13" authorId="0" shapeId="0">
      <text>
        <r>
          <rPr>
            <b/>
            <sz val="14"/>
            <color indexed="81"/>
            <rFont val="Tahoma"/>
            <family val="2"/>
          </rPr>
          <t xml:space="preserve">DIRECT BILLED=NEA PAID PROVIDER ON TRAVELER'S BEHALF
</t>
        </r>
        <r>
          <rPr>
            <sz val="14"/>
            <color indexed="81"/>
            <rFont val="Tahoma"/>
            <family val="2"/>
          </rPr>
          <t xml:space="preserve">1. Enter the FCm Travel Solutions ticket number found on the INVOICE.  
2. Enter the cost of ticket on Line NEA Direct-Billed Airfare.
</t>
        </r>
        <r>
          <rPr>
            <b/>
            <sz val="14"/>
            <color indexed="81"/>
            <rFont val="Tahoma"/>
            <family val="2"/>
          </rPr>
          <t xml:space="preserve">3. DO NOT ENTER TRAVEL AGENCY FEES </t>
        </r>
        <r>
          <rPr>
            <sz val="14"/>
            <color indexed="81"/>
            <rFont val="Tahoma"/>
            <family val="2"/>
          </rPr>
          <t xml:space="preserve"> 
4. Attach ALL ticket itineraries reflecting amount to the Travel Expense Form. Multiple ticket itineraries may exist due to cancellations, exchanges, etc.
</t>
        </r>
        <r>
          <rPr>
            <sz val="9"/>
            <color indexed="81"/>
            <rFont val="Tahoma"/>
            <family val="2"/>
          </rPr>
          <t xml:space="preserve">
</t>
        </r>
      </text>
    </comment>
    <comment ref="B13" authorId="0" shapeId="0">
      <text>
        <r>
          <rPr>
            <sz val="14"/>
            <color indexed="81"/>
            <rFont val="Tahoma"/>
            <family val="2"/>
          </rPr>
          <t>ENTER AIRFARE OR TRAIN TICKET # FROM INVOICE
ENTER HERTZ TICKET # FROM RECEIPT WHEN ALLOWED PER TRAVEL POLICY
DO NOT ENTER SYMBOLS. EXAMPLES: -, (  )</t>
        </r>
      </text>
    </comment>
    <comment ref="C13" authorId="0" shapeId="0">
      <text>
        <r>
          <rPr>
            <b/>
            <sz val="14"/>
            <color indexed="81"/>
            <rFont val="Tahoma"/>
            <family val="2"/>
          </rPr>
          <t>1. ENTER TOTAL AMOUNT FOR EACH TICKET INVOICE 
2. TICKET AMOUNT CANNOT BE A NEGATIVE NUMBER</t>
        </r>
      </text>
    </comment>
    <comment ref="A19" authorId="0" shapeId="0">
      <text>
        <r>
          <rPr>
            <sz val="14"/>
            <color indexed="81"/>
            <rFont val="Tahoma"/>
            <family val="2"/>
          </rPr>
          <t xml:space="preserve">Use this sheet for travel destinations within CONUS (the Continental United States).  International travel and to Alaska and Hawaii should be reported on OCONUS tab.  
SELECT DROP DOWN BOX: APPLICABLE GSA TRAVEL LOCATION FOR EACH DAY OF TRAVEL
TIP: COPY AND PASTE WHEN TRAVEL LOCATION IS THE SAME
</t>
        </r>
        <r>
          <rPr>
            <b/>
            <sz val="14"/>
            <color indexed="81"/>
            <rFont val="Tahoma"/>
            <family val="2"/>
          </rPr>
          <t>What if a city is not listed on the CONUS Per Diem website?</t>
        </r>
        <r>
          <rPr>
            <sz val="14"/>
            <color indexed="81"/>
            <rFont val="Tahoma"/>
            <family val="2"/>
          </rPr>
          <t xml:space="preserve">
If a city is not listed, check to ensure that the county within which it is located is also not listed. Visit the National Association of Counties website at explorer.naco.org to determine the county a destination is located in. If the city is not listed, but the county is, then the per diem rate is the rate for that entire county. If the city and the county are not listed, then that area receives the standard CONUS location rate for meals and incidental expenses.
</t>
        </r>
      </text>
    </comment>
    <comment ref="A20" authorId="0" shapeId="0">
      <text>
        <r>
          <rPr>
            <sz val="14"/>
            <color indexed="81"/>
            <rFont val="Tahoma"/>
            <family val="2"/>
          </rPr>
          <t xml:space="preserve">The Per Diem Rate calculates automatically based on the destination selected in the drop-down box.
</t>
        </r>
      </text>
    </comment>
    <comment ref="A21" authorId="0" shapeId="0">
      <text>
        <r>
          <rPr>
            <sz val="14"/>
            <color indexed="81"/>
            <rFont val="Tahoma"/>
            <family val="2"/>
          </rPr>
          <t>FROM DROP DOWN BOX: Select 75% on first and last days of travel regardless of what time you depart or return. Select 100% on full days of travel.</t>
        </r>
      </text>
    </comment>
    <comment ref="A22" authorId="0" shapeId="0">
      <text>
        <r>
          <rPr>
            <sz val="14"/>
            <color indexed="81"/>
            <rFont val="Tahoma"/>
            <family val="2"/>
          </rPr>
          <t xml:space="preserve">NEA will reimburse a per diem rate for business meals and incidental expenses (M&amp;IE) as defined by the Traveler's applicable Travel Policy or Collective Bargaining Agreement ("CBA").  
</t>
        </r>
        <r>
          <rPr>
            <b/>
            <sz val="14"/>
            <color indexed="81"/>
            <rFont val="Tahoma"/>
            <family val="2"/>
          </rPr>
          <t>TRAVEL &amp; EXPENSE FORM REQUIREMENTS:
• A print-out of the GSA Per Diem Rate is not required to be attached to the Form.</t>
        </r>
        <r>
          <rPr>
            <sz val="14"/>
            <color indexed="81"/>
            <rFont val="Tahoma"/>
            <family val="2"/>
          </rPr>
          <t xml:space="preserve">
• Receipts are not required when claiming M&amp;IE Per Diem.
• Traveler should not pay for other Traveler's meals.
• Meals should not be charged to NEA Corporate Credit Card.
</t>
        </r>
        <r>
          <rPr>
            <b/>
            <sz val="14"/>
            <color indexed="81"/>
            <rFont val="Tahoma"/>
            <family val="2"/>
          </rPr>
          <t xml:space="preserve">
CONUS M&amp;IE:</t>
        </r>
        <r>
          <rPr>
            <sz val="14"/>
            <color indexed="81"/>
            <rFont val="Tahoma"/>
            <family val="2"/>
          </rPr>
          <t xml:space="preserve">
• MEALS: cost of food, beverage, taxes and gratuity (tip).
• MEALS: </t>
        </r>
        <r>
          <rPr>
            <b/>
            <sz val="14"/>
            <color indexed="81"/>
            <rFont val="Tahoma"/>
            <family val="2"/>
          </rPr>
          <t>When the traveler accepts/partakes a meal, reduce the applicable meal per diem rate (breakfast, lunch, dinner) for that day.</t>
        </r>
        <r>
          <rPr>
            <sz val="14"/>
            <color indexed="81"/>
            <rFont val="Tahoma"/>
            <family val="2"/>
          </rPr>
          <t xml:space="preserve">
• INCIDENTALS: Fees and tips for persons who provide services, such as porters, baggage carriers, hotel staff
• Per Diem rates are established per the government’s fiscal year (FY) October 1-September 30.  Ensure that applicable rates are selected for dates of business travel.  
</t>
        </r>
        <r>
          <rPr>
            <sz val="14"/>
            <color indexed="10"/>
            <rFont val="Tahoma"/>
            <family val="2"/>
          </rPr>
          <t xml:space="preserve">
</t>
        </r>
      </text>
    </comment>
    <comment ref="A23" authorId="0" shapeId="0">
      <text>
        <r>
          <rPr>
            <sz val="14"/>
            <color indexed="81"/>
            <rFont val="Tahoma"/>
            <family val="2"/>
          </rPr>
          <t xml:space="preserve">When the traveler accepts/partakes in a meal, </t>
        </r>
        <r>
          <rPr>
            <b/>
            <sz val="14"/>
            <color indexed="81"/>
            <rFont val="Tahoma"/>
            <family val="2"/>
          </rPr>
          <t xml:space="preserve">SELECT FROM THE DROP DOWN BOX </t>
        </r>
        <r>
          <rPr>
            <sz val="14"/>
            <color indexed="81"/>
            <rFont val="Tahoma"/>
            <family val="2"/>
          </rPr>
          <t xml:space="preserve">the meal per diem amount.  This amount is based on the Per Diem Destination.  
This amount is reduced from the M&amp;IE Per Diem.
</t>
        </r>
      </text>
    </comment>
    <comment ref="A24" authorId="0" shapeId="0">
      <text>
        <r>
          <rPr>
            <sz val="14"/>
            <color indexed="81"/>
            <rFont val="Tahoma"/>
            <family val="2"/>
          </rPr>
          <t xml:space="preserve">When the traveler accepts/partakes in a meal, </t>
        </r>
        <r>
          <rPr>
            <b/>
            <sz val="14"/>
            <color indexed="81"/>
            <rFont val="Tahoma"/>
            <family val="2"/>
          </rPr>
          <t xml:space="preserve">SELECT FROM THE DROP DOWN BOX </t>
        </r>
        <r>
          <rPr>
            <sz val="14"/>
            <color indexed="81"/>
            <rFont val="Tahoma"/>
            <family val="2"/>
          </rPr>
          <t xml:space="preserve">the meal per diem amount.  This amount is based on the Per Diem Destination.  
This amount is reduced from the M&amp;IE Per Diem.
</t>
        </r>
      </text>
    </comment>
    <comment ref="A25" authorId="0" shapeId="0">
      <text>
        <r>
          <rPr>
            <sz val="14"/>
            <color indexed="81"/>
            <rFont val="Tahoma"/>
            <family val="2"/>
          </rPr>
          <t xml:space="preserve">When the traveler accepts/partakes in a meal, </t>
        </r>
        <r>
          <rPr>
            <b/>
            <sz val="14"/>
            <color indexed="81"/>
            <rFont val="Tahoma"/>
            <family val="2"/>
          </rPr>
          <t xml:space="preserve">SELECT FROM THE DROP DOWN BOX </t>
        </r>
        <r>
          <rPr>
            <sz val="14"/>
            <color indexed="81"/>
            <rFont val="Tahoma"/>
            <family val="2"/>
          </rPr>
          <t xml:space="preserve">the meal per diem amount.  This amount is based on the Per Diem Destination.  
This amount is reduced from the M&amp;IE Per Diem.
</t>
        </r>
      </text>
    </comment>
    <comment ref="A26" authorId="0" shapeId="0">
      <text>
        <r>
          <rPr>
            <sz val="14"/>
            <color indexed="81"/>
            <rFont val="Tahoma"/>
            <family val="2"/>
          </rPr>
          <t>automatic calculation</t>
        </r>
        <r>
          <rPr>
            <sz val="9"/>
            <color indexed="81"/>
            <rFont val="Tahoma"/>
            <family val="2"/>
          </rPr>
          <t xml:space="preserve">
</t>
        </r>
      </text>
    </comment>
    <comment ref="A27" authorId="0" shapeId="0">
      <text>
        <r>
          <rPr>
            <b/>
            <sz val="14"/>
            <color indexed="81"/>
            <rFont val="Tahoma"/>
            <family val="2"/>
          </rPr>
          <t>PAID BY TRAVELER</t>
        </r>
        <r>
          <rPr>
            <sz val="14"/>
            <color indexed="81"/>
            <rFont val="Tahoma"/>
            <family val="2"/>
          </rPr>
          <t xml:space="preserve">
Enter the amount of lodging expenses incurred while on business travel and paid directly by the traveler.  Lodging expenses include room cost and taxes for normal, single-occupancy rate.  
</t>
        </r>
        <r>
          <rPr>
            <b/>
            <sz val="14"/>
            <color indexed="81"/>
            <rFont val="Tahoma"/>
            <family val="2"/>
          </rPr>
          <t xml:space="preserve">When a meal is charged on the lodging bill, deduct the amount of the meal from the lodging bill. The actual meal amount is not reimbursed since the meal per diem is reimbursed.  </t>
        </r>
        <r>
          <rPr>
            <sz val="14"/>
            <color indexed="81"/>
            <rFont val="Tahoma"/>
            <family val="2"/>
          </rPr>
          <t xml:space="preserve">
When internet, telephone or parking is charged on the lodging bill, deduct the amount from the lodging bill and report on the applicable line: internet travel status, telephone travel status, parking or other. Enter explanations for “Other” on "EXPLANATION" line.  
</t>
        </r>
        <r>
          <rPr>
            <b/>
            <sz val="12"/>
            <color indexed="10"/>
            <rFont val="Tahoma"/>
            <family val="2"/>
          </rPr>
          <t xml:space="preserve">
</t>
        </r>
        <r>
          <rPr>
            <b/>
            <sz val="12"/>
            <color indexed="81"/>
            <rFont val="Tahoma"/>
            <family val="2"/>
          </rPr>
          <t xml:space="preserve">
</t>
        </r>
        <r>
          <rPr>
            <b/>
            <sz val="14"/>
            <color indexed="10"/>
            <rFont val="Tahoma"/>
            <family val="2"/>
          </rPr>
          <t xml:space="preserve">
</t>
        </r>
        <r>
          <rPr>
            <b/>
            <sz val="8"/>
            <color indexed="81"/>
            <rFont val="Tahoma"/>
            <family val="2"/>
          </rPr>
          <t xml:space="preserve">
</t>
        </r>
      </text>
    </comment>
    <comment ref="A28" authorId="0" shapeId="0">
      <text>
        <r>
          <rPr>
            <sz val="14"/>
            <color indexed="81"/>
            <rFont val="Tahoma"/>
            <family val="2"/>
          </rPr>
          <t>Enter the amount of airline/train baggage fees incurred while on business travel and paid directly by the traveler.</t>
        </r>
        <r>
          <rPr>
            <sz val="8"/>
            <color indexed="81"/>
            <rFont val="Tahoma"/>
            <family val="2"/>
          </rPr>
          <t xml:space="preserve">
</t>
        </r>
      </text>
    </comment>
    <comment ref="A29" authorId="1" shapeId="0">
      <text>
        <r>
          <rPr>
            <b/>
            <sz val="14"/>
            <color indexed="81"/>
            <rFont val="Tahoma"/>
            <family val="2"/>
          </rPr>
          <t>ALL TRAVELERS</t>
        </r>
        <r>
          <rPr>
            <sz val="14"/>
            <color indexed="81"/>
            <rFont val="Tahoma"/>
            <family val="2"/>
          </rPr>
          <t xml:space="preserve">
Mileage expenses for all travelers must be supported by records which identify the dates of travel, locations traveled to and from as well as the number of total miles driven.  All travelers should use Google Maps or Map Quest (or similar app), print out the details of the trip and attach to Form to support the miles traveled.
Enter the total number of miles driven in Traveler's personal vehicle to and from Traveler's residence and the nearest principal airport. 
</t>
        </r>
        <r>
          <rPr>
            <b/>
            <sz val="14"/>
            <color indexed="81"/>
            <rFont val="Tahoma"/>
            <family val="2"/>
          </rPr>
          <t>AFSE TO/FROM HOME/AIRPORT</t>
        </r>
        <r>
          <rPr>
            <sz val="14"/>
            <color indexed="81"/>
            <rFont val="Tahoma"/>
            <family val="2"/>
          </rPr>
          <t xml:space="preserve">
Maximum number of miles reimbursed is 100 miles.  
Employees must reside in the continental US and must use a Primary Small Hub, Primary Medium Hub or Primary Large Hub airport within 100 miles of their home.
</t>
        </r>
        <r>
          <rPr>
            <b/>
            <sz val="14"/>
            <color indexed="81"/>
            <rFont val="Tahoma"/>
            <family val="2"/>
          </rPr>
          <t>AFSE PERSONAL VEHICLE</t>
        </r>
        <r>
          <rPr>
            <sz val="14"/>
            <color indexed="81"/>
            <rFont val="Tahoma"/>
            <family val="2"/>
          </rPr>
          <t xml:space="preserve">
Enter the total number of miles driven in your personal vehicle for travel to and from the Traveler's residence and travel destination as opposed to other means of transportation when this is the ONLY means of transportation. 
</t>
        </r>
        <r>
          <rPr>
            <b/>
            <sz val="14"/>
            <color indexed="81"/>
            <rFont val="Tahoma"/>
            <family val="2"/>
          </rPr>
          <t>AFSE MILEAGE ALLOWANCE</t>
        </r>
        <r>
          <rPr>
            <sz val="14"/>
            <color indexed="81"/>
            <rFont val="Tahoma"/>
            <family val="2"/>
          </rPr>
          <t xml:space="preserve">
REPEALED EFFECTIVE 12/18/20: The mileage rate for PERSONAL VEHICLE  are reimbursed $0.07 cents higher than the IRS rate and is reported as TAXABLE INCOME.</t>
        </r>
        <r>
          <rPr>
            <sz val="12"/>
            <color indexed="81"/>
            <rFont val="Tahoma"/>
            <family val="2"/>
          </rPr>
          <t xml:space="preserve">
</t>
        </r>
      </text>
    </comment>
    <comment ref="A30" authorId="0" shapeId="0">
      <text>
        <r>
          <rPr>
            <sz val="14"/>
            <color indexed="81"/>
            <rFont val="Tahoma"/>
            <family val="2"/>
          </rPr>
          <t>Mileage amount automatically calculates: # miles x IRS Rate</t>
        </r>
        <r>
          <rPr>
            <sz val="8"/>
            <color indexed="81"/>
            <rFont val="Tahoma"/>
            <family val="2"/>
          </rPr>
          <t xml:space="preserve">
</t>
        </r>
      </text>
    </comment>
    <comment ref="A31" authorId="0" shapeId="0">
      <text>
        <r>
          <rPr>
            <sz val="14"/>
            <color indexed="81"/>
            <rFont val="Tahoma"/>
            <family val="2"/>
          </rPr>
          <t xml:space="preserve">Enter the amount of </t>
        </r>
        <r>
          <rPr>
            <b/>
            <sz val="14"/>
            <color indexed="81"/>
            <rFont val="Tahoma"/>
            <family val="2"/>
          </rPr>
          <t xml:space="preserve">TRANSPORTATION: parking and tolls </t>
        </r>
        <r>
          <rPr>
            <sz val="14"/>
            <color indexed="81"/>
            <rFont val="Tahoma"/>
            <family val="2"/>
          </rPr>
          <t xml:space="preserve">expenses incurred while on business travel paid by traveler.
</t>
        </r>
        <r>
          <rPr>
            <sz val="8"/>
            <color indexed="81"/>
            <rFont val="Tahoma"/>
            <family val="2"/>
          </rPr>
          <t xml:space="preserve">
</t>
        </r>
      </text>
    </comment>
    <comment ref="A32" authorId="0" shapeId="0">
      <text>
        <r>
          <rPr>
            <sz val="14"/>
            <color indexed="81"/>
            <rFont val="Tahoma"/>
            <family val="2"/>
          </rPr>
          <t xml:space="preserve">Enter the amount of </t>
        </r>
        <r>
          <rPr>
            <b/>
            <sz val="14"/>
            <color indexed="81"/>
            <rFont val="Tahoma"/>
            <family val="2"/>
          </rPr>
          <t>TRANSPORTATION:  taxi, ridehsare, shuttle</t>
        </r>
        <r>
          <rPr>
            <sz val="14"/>
            <color indexed="81"/>
            <rFont val="Tahoma"/>
            <family val="2"/>
          </rPr>
          <t xml:space="preserve"> expenses incurred while on business travel paid by traveler.</t>
        </r>
        <r>
          <rPr>
            <sz val="8"/>
            <color indexed="81"/>
            <rFont val="Tahoma"/>
            <family val="2"/>
          </rPr>
          <t xml:space="preserve">
</t>
        </r>
      </text>
    </comment>
    <comment ref="A33" authorId="0" shapeId="0">
      <text>
        <r>
          <rPr>
            <b/>
            <sz val="14"/>
            <color indexed="81"/>
            <rFont val="Tahoma"/>
            <family val="2"/>
          </rPr>
          <t>PAID BY TRAVELER - WHILE ON BUSINESS TRAVEL STATUS AND ALLOWED PER POLICY</t>
        </r>
        <r>
          <rPr>
            <sz val="14"/>
            <color indexed="81"/>
            <rFont val="Tahoma"/>
            <family val="2"/>
          </rPr>
          <t xml:space="preserve">
Enter the amount of other business expenses incurred while on business travel not addressed on a specific line # for each day of business travel.  
Enter explanations for “Other” on “EXPLANATION” line.  Enter multiple explanations for multiples types of expenses.  Enter the amount of “Other” in the Account Distribution section below and populate Account Distribution fields (Account, Cost Center, etc.). 
</t>
        </r>
        <r>
          <rPr>
            <b/>
            <sz val="14"/>
            <color indexed="81"/>
            <rFont val="Tahoma"/>
            <family val="2"/>
          </rPr>
          <t>GROUP MEALS WITH NEA STAFF AND NON STAFF</t>
        </r>
        <r>
          <rPr>
            <sz val="14"/>
            <color indexed="81"/>
            <rFont val="Tahoma"/>
            <family val="2"/>
          </rPr>
          <t xml:space="preserve">
*Enter the amount of group business meals incurred while on business travel and paid directly by the traveler. 
*When a traveler pays for a group meal, reduce the applicable meal per diem rate (breakfast, lunch, dinner) for that day.  
*List all participants and a description of the business conducted. If sufficient space is not available, attach a separate statement to the Form with the required information.  
</t>
        </r>
        <r>
          <rPr>
            <b/>
            <sz val="14"/>
            <color indexed="81"/>
            <rFont val="Tahoma"/>
            <family val="2"/>
          </rPr>
          <t>CONUS Other includes</t>
        </r>
        <r>
          <rPr>
            <sz val="14"/>
            <color indexed="81"/>
            <rFont val="Tahoma"/>
            <family val="2"/>
          </rPr>
          <t xml:space="preserve">
• Dry cleaning laundry service.
• Internet or Telephone. Include charges on lodging bill.
• Rental Car Fuel.
</t>
        </r>
        <r>
          <rPr>
            <b/>
            <sz val="14"/>
            <color indexed="81"/>
            <rFont val="Tahoma"/>
            <family val="2"/>
          </rPr>
          <t>AFSE ONLY</t>
        </r>
        <r>
          <rPr>
            <sz val="14"/>
            <color indexed="81"/>
            <rFont val="Tahoma"/>
            <family val="2"/>
          </rPr>
          <t xml:space="preserve">
• Health Club Fees @ lodging.
</t>
        </r>
        <r>
          <rPr>
            <b/>
            <sz val="14"/>
            <color indexed="81"/>
            <rFont val="Tahoma"/>
            <family val="2"/>
          </rPr>
          <t xml:space="preserve">
</t>
        </r>
        <r>
          <rPr>
            <sz val="14"/>
            <color indexed="81"/>
            <rFont val="Tahoma"/>
            <family val="2"/>
          </rPr>
          <t xml:space="preserve">
</t>
        </r>
        <r>
          <rPr>
            <sz val="12"/>
            <color indexed="81"/>
            <rFont val="Tahoma"/>
            <family val="2"/>
          </rPr>
          <t xml:space="preserve">
</t>
        </r>
        <r>
          <rPr>
            <b/>
            <sz val="12"/>
            <color indexed="10"/>
            <rFont val="Tahoma"/>
            <family val="2"/>
          </rPr>
          <t xml:space="preserve">
 </t>
        </r>
        <r>
          <rPr>
            <sz val="12"/>
            <color indexed="81"/>
            <rFont val="Tahoma"/>
            <family val="2"/>
          </rPr>
          <t xml:space="preserve">
</t>
        </r>
        <r>
          <rPr>
            <sz val="8"/>
            <color indexed="81"/>
            <rFont val="Tahoma"/>
            <family val="2"/>
          </rPr>
          <t xml:space="preserve">
*</t>
        </r>
      </text>
    </comment>
    <comment ref="A34" authorId="1" shapeId="0">
      <text>
        <r>
          <rPr>
            <sz val="14"/>
            <color indexed="81"/>
            <rFont val="Tahoma"/>
            <family val="2"/>
          </rPr>
          <t>This row automatically calculates total daily expenses.</t>
        </r>
        <r>
          <rPr>
            <sz val="8"/>
            <color indexed="10"/>
            <rFont val="Tahoma"/>
            <family val="2"/>
          </rPr>
          <t xml:space="preserve">
</t>
        </r>
      </text>
    </comment>
    <comment ref="A35" authorId="1" shapeId="0">
      <text>
        <r>
          <rPr>
            <sz val="14"/>
            <color indexed="81"/>
            <rFont val="Tahoma"/>
            <family val="2"/>
          </rPr>
          <t xml:space="preserve">Original itemized receipts must be attached to the Travel and Expense Voucher for reimbursement.  
Enter the line number and explanation.  </t>
        </r>
        <r>
          <rPr>
            <b/>
            <i/>
            <sz val="14"/>
            <color indexed="81"/>
            <rFont val="Tahoma"/>
            <family val="2"/>
          </rPr>
          <t>For example</t>
        </r>
        <r>
          <rPr>
            <sz val="14"/>
            <color indexed="81"/>
            <rFont val="Tahoma"/>
            <family val="2"/>
          </rPr>
          <t xml:space="preserve">,   
</t>
        </r>
        <r>
          <rPr>
            <b/>
            <sz val="14"/>
            <color indexed="81"/>
            <rFont val="Tahoma"/>
            <family val="2"/>
          </rPr>
          <t>LINE#</t>
        </r>
        <r>
          <rPr>
            <sz val="14"/>
            <color indexed="81"/>
            <rFont val="Tahoma"/>
            <family val="2"/>
          </rPr>
          <t>,  print production for regional meeting</t>
        </r>
      </text>
    </comment>
    <comment ref="G35" authorId="0" shapeId="0">
      <text>
        <r>
          <rPr>
            <sz val="12"/>
            <color indexed="81"/>
            <rFont val="Tahoma"/>
            <family val="2"/>
          </rPr>
          <t>DEDUCTIONS:
1. PERSONAL CHARGES
2. TRAVEL ADVANCE
3. DIRECT-BILLED AIRFARE
4. DIRECT BILLED AUTO RENTAL
5. DIRECT BILLED CREDIT CARD</t>
        </r>
        <r>
          <rPr>
            <sz val="9"/>
            <color indexed="81"/>
            <rFont val="Tahoma"/>
            <family val="2"/>
          </rPr>
          <t xml:space="preserve">
</t>
        </r>
      </text>
    </comment>
    <comment ref="A40" authorId="0" shapeId="0">
      <text>
        <r>
          <rPr>
            <sz val="14"/>
            <color indexed="81"/>
            <rFont val="Tahoma"/>
            <family val="2"/>
          </rPr>
          <t>Enter the applicable account.  Contact your manager for clarification.</t>
        </r>
        <r>
          <rPr>
            <sz val="9"/>
            <color indexed="81"/>
            <rFont val="Tahoma"/>
            <family val="2"/>
          </rPr>
          <t xml:space="preserve">
</t>
        </r>
      </text>
    </comment>
    <comment ref="B40" authorId="0" shapeId="0">
      <text>
        <r>
          <rPr>
            <sz val="14"/>
            <color indexed="81"/>
            <rFont val="Tahoma"/>
            <family val="2"/>
          </rPr>
          <t>Enter the applicable cost center.  Contact your manager for clarification.</t>
        </r>
      </text>
    </comment>
    <comment ref="C40" authorId="0" shapeId="0">
      <text>
        <r>
          <rPr>
            <sz val="14"/>
            <color indexed="81"/>
            <rFont val="Tahoma"/>
            <family val="2"/>
          </rPr>
          <t>Enter the applicable project code.  Contact your manager for clarification.</t>
        </r>
      </text>
    </comment>
    <comment ref="D40" authorId="1" shapeId="0">
      <text>
        <r>
          <rPr>
            <sz val="14"/>
            <color indexed="81"/>
            <rFont val="Tahoma"/>
            <family val="2"/>
          </rPr>
          <t>Enter the applicable State Identification Code (SID).   Contact your manager for clarification.</t>
        </r>
      </text>
    </comment>
    <comment ref="E40" authorId="0" shapeId="0">
      <text>
        <r>
          <rPr>
            <sz val="14"/>
            <color indexed="81"/>
            <rFont val="Tahoma"/>
            <family val="2"/>
          </rPr>
          <t>Enter the applicable Department of Labor (DOL) Disbursement code for every line item.  Contact your manager for clarification.</t>
        </r>
        <r>
          <rPr>
            <sz val="8"/>
            <color indexed="81"/>
            <rFont val="Tahoma"/>
            <family val="2"/>
          </rPr>
          <t xml:space="preserve">
</t>
        </r>
      </text>
    </comment>
    <comment ref="F40" authorId="0" shapeId="0">
      <text>
        <r>
          <rPr>
            <sz val="14"/>
            <color indexed="81"/>
            <rFont val="Tahoma"/>
            <family val="2"/>
          </rPr>
          <t>PeopleSoft AP User to enter Line Description on PeopleSoft Voucher.</t>
        </r>
      </text>
    </comment>
    <comment ref="G40" authorId="0" shapeId="0">
      <text>
        <r>
          <rPr>
            <sz val="14"/>
            <color indexed="81"/>
            <rFont val="Tahoma"/>
            <family val="2"/>
          </rPr>
          <t>PeopleSoft AP User to enter the Traveler's PeopleSoft Supplier ID in the Journal Line Reference field on the PeopleSoft Voucher.</t>
        </r>
      </text>
    </comment>
    <comment ref="A49" authorId="0" shapeId="0">
      <text>
        <r>
          <rPr>
            <sz val="14"/>
            <color indexed="81"/>
            <rFont val="Tahoma"/>
            <family val="2"/>
          </rPr>
          <t>Enter the account # for other expenses.</t>
        </r>
        <r>
          <rPr>
            <sz val="8"/>
            <color indexed="81"/>
            <rFont val="Tahoma"/>
            <family val="2"/>
          </rPr>
          <t xml:space="preserve">
</t>
        </r>
      </text>
    </comment>
    <comment ref="A51" authorId="1" shapeId="0">
      <text>
        <r>
          <rPr>
            <sz val="14"/>
            <color indexed="81"/>
            <rFont val="Tahoma"/>
            <family val="2"/>
          </rPr>
          <t xml:space="preserve">1. Save, print, sign the Form.
2. By affixing one’s signature to the Form, the Traveler is attesting that the expenses listed are a true, accurate and complete representation of actual expenses incurred for NEA business.
 3. Tape all original itemized receipts to an 8 1/2 x 11 sheet of paper and attached to the Form. 
4. Submit the signed and dated Form, original itemized receipts, and all documentation to the appropriate Authorized Official. 
5. Maintain a copy of the Form for record keeping.
</t>
        </r>
        <r>
          <rPr>
            <sz val="12"/>
            <color indexed="81"/>
            <rFont val="Tahoma"/>
            <family val="2"/>
          </rPr>
          <t xml:space="preserve">
</t>
        </r>
        <r>
          <rPr>
            <sz val="8"/>
            <color indexed="81"/>
            <rFont val="Tahoma"/>
            <family val="2"/>
          </rPr>
          <t xml:space="preserve">
</t>
        </r>
      </text>
    </comment>
    <comment ref="H52" authorId="0" shapeId="0">
      <text>
        <r>
          <rPr>
            <sz val="14"/>
            <color indexed="81"/>
            <rFont val="Tahoma"/>
            <family val="2"/>
          </rPr>
          <t xml:space="preserve">PeopleSoft AP User: 
1. Enter a Regular Voucher to reimburse Traveler.  </t>
        </r>
      </text>
    </comment>
    <comment ref="I52" authorId="0" shapeId="0">
      <text>
        <r>
          <rPr>
            <sz val="14"/>
            <color indexed="81"/>
            <rFont val="Tahoma"/>
            <family val="2"/>
          </rPr>
          <t xml:space="preserve">PeopleSoft AP User:
1. Enter a </t>
        </r>
        <r>
          <rPr>
            <b/>
            <sz val="14"/>
            <color indexed="81"/>
            <rFont val="Tahoma"/>
            <family val="2"/>
          </rPr>
          <t>Journal Voucher</t>
        </r>
        <r>
          <rPr>
            <sz val="14"/>
            <color indexed="81"/>
            <rFont val="Tahoma"/>
            <family val="2"/>
          </rPr>
          <t xml:space="preserve">.
2. Due NEA, code  Account 1400 / Cost Center NEA = debit/positive amount.
3. Request Traveler to remit check payable to NEA.
 </t>
        </r>
        <r>
          <rPr>
            <sz val="9"/>
            <color indexed="81"/>
            <rFont val="Tahoma"/>
            <family val="2"/>
          </rPr>
          <t xml:space="preserve">
</t>
        </r>
      </text>
    </comment>
    <comment ref="A53" authorId="0" shapeId="0">
      <text>
        <r>
          <rPr>
            <sz val="14"/>
            <color indexed="81"/>
            <rFont val="Tahoma"/>
            <family val="2"/>
          </rPr>
          <t>1. Review the Form in accordance with applicable travel policies for reimbursement.
2. By affixing one’s signature to the Form, the NEA authorized official is attesting that business expenses listed are true and accurate to their best knowledge and belief.
3. Submit the signed Form and all documentation to the appropriate NEA AP User for processing a Voucher in the PeopleSoft system.</t>
        </r>
        <r>
          <rPr>
            <sz val="12"/>
            <color indexed="81"/>
            <rFont val="Tahoma"/>
            <family val="2"/>
          </rPr>
          <t xml:space="preserve">
</t>
        </r>
        <r>
          <rPr>
            <sz val="8"/>
            <color indexed="81"/>
            <rFont val="Tahoma"/>
            <family val="2"/>
          </rPr>
          <t xml:space="preserve">
</t>
        </r>
      </text>
    </comment>
    <comment ref="A54" authorId="0" shapeId="0">
      <text>
        <r>
          <rPr>
            <sz val="14"/>
            <color indexed="81"/>
            <rFont val="Tahoma"/>
            <family val="2"/>
          </rPr>
          <t xml:space="preserve">Type name or legibly print name.
</t>
        </r>
      </text>
    </comment>
  </commentList>
</comments>
</file>

<file path=xl/comments2.xml><?xml version="1.0" encoding="utf-8"?>
<comments xmlns="http://schemas.openxmlformats.org/spreadsheetml/2006/main">
  <authors>
    <author>Parker, Janice [NEA]</author>
    <author>ACalhoun</author>
  </authors>
  <commentList>
    <comment ref="A2" authorId="0" shapeId="0">
      <text>
        <r>
          <rPr>
            <sz val="14"/>
            <color indexed="81"/>
            <rFont val="Tahoma"/>
            <family val="2"/>
          </rPr>
          <t xml:space="preserve">Select the </t>
        </r>
        <r>
          <rPr>
            <b/>
            <sz val="14"/>
            <color indexed="81"/>
            <rFont val="Tahoma"/>
            <family val="2"/>
          </rPr>
          <t xml:space="preserve">calendar </t>
        </r>
        <r>
          <rPr>
            <sz val="14"/>
            <color indexed="81"/>
            <rFont val="Tahoma"/>
            <family val="2"/>
          </rPr>
          <t>year in which the business travel was conducted.  This calculates the IRS mileage rate.</t>
        </r>
        <r>
          <rPr>
            <sz val="8"/>
            <color indexed="81"/>
            <rFont val="Tahoma"/>
            <family val="2"/>
          </rPr>
          <t xml:space="preserve">
</t>
        </r>
      </text>
    </comment>
    <comment ref="A3" authorId="0" shapeId="0">
      <text>
        <r>
          <rPr>
            <sz val="14"/>
            <color indexed="81"/>
            <rFont val="Tahoma"/>
            <family val="2"/>
          </rPr>
          <t>Enter PeopleSoft Supplier ID.</t>
        </r>
      </text>
    </comment>
    <comment ref="A4" authorId="0" shapeId="0">
      <text>
        <r>
          <rPr>
            <sz val="14"/>
            <color indexed="81"/>
            <rFont val="Tahoma"/>
            <family val="2"/>
          </rPr>
          <t xml:space="preserve">Enter Department of Labor (DOL) Code relating to business travel.
</t>
        </r>
      </text>
    </comment>
    <comment ref="A8" authorId="1" shapeId="0">
      <text>
        <r>
          <rPr>
            <sz val="14"/>
            <color indexed="81"/>
            <rFont val="Tahoma"/>
            <family val="2"/>
          </rPr>
          <t xml:space="preserve">Enter Traveler's name and address.  </t>
        </r>
      </text>
    </comment>
    <comment ref="H8" authorId="0" shapeId="0">
      <text>
        <r>
          <rPr>
            <sz val="14"/>
            <color indexed="81"/>
            <rFont val="Tahoma"/>
            <family val="2"/>
          </rPr>
          <t>Enter personal charges included on the Travel Expense Form as a positive/debit amount.  Personal charges are not reimbursed.</t>
        </r>
        <r>
          <rPr>
            <sz val="8"/>
            <color indexed="81"/>
            <rFont val="Tahoma"/>
            <family val="2"/>
          </rPr>
          <t xml:space="preserve">
</t>
        </r>
      </text>
    </comment>
    <comment ref="A9" authorId="0" shapeId="0">
      <text>
        <r>
          <rPr>
            <b/>
            <sz val="14"/>
            <color indexed="81"/>
            <rFont val="Tahoma"/>
            <family val="2"/>
          </rPr>
          <t>ADDRESS CHANGE</t>
        </r>
        <r>
          <rPr>
            <sz val="14"/>
            <color indexed="81"/>
            <rFont val="Tahoma"/>
            <family val="2"/>
          </rPr>
          <t xml:space="preserve">
</t>
        </r>
        <r>
          <rPr>
            <b/>
            <sz val="14"/>
            <color indexed="81"/>
            <rFont val="Tahoma"/>
            <family val="2"/>
          </rPr>
          <t xml:space="preserve">NEA STAFF: </t>
        </r>
        <r>
          <rPr>
            <sz val="14"/>
            <color indexed="81"/>
            <rFont val="Tahoma"/>
            <family val="2"/>
          </rPr>
          <t xml:space="preserve">Submit new address to: apvendorrequests@nea.org
</t>
        </r>
        <r>
          <rPr>
            <b/>
            <sz val="14"/>
            <color indexed="81"/>
            <rFont val="Tahoma"/>
            <family val="2"/>
          </rPr>
          <t>NON NEA STAFF:</t>
        </r>
        <r>
          <rPr>
            <sz val="14"/>
            <color indexed="81"/>
            <rFont val="Tahoma"/>
            <family val="2"/>
          </rPr>
          <t xml:space="preserve"> Submit new W9 to: apvendorrequests@nea.org</t>
        </r>
        <r>
          <rPr>
            <sz val="8"/>
            <color indexed="81"/>
            <rFont val="Tahoma"/>
            <family val="2"/>
          </rPr>
          <t xml:space="preserve">
</t>
        </r>
      </text>
    </comment>
    <comment ref="A10" authorId="0" shapeId="0">
      <text>
        <r>
          <rPr>
            <b/>
            <sz val="14"/>
            <color indexed="81"/>
            <rFont val="Tahoma"/>
            <family val="2"/>
          </rPr>
          <t>ADDRESS CHANGE</t>
        </r>
        <r>
          <rPr>
            <sz val="14"/>
            <color indexed="81"/>
            <rFont val="Tahoma"/>
            <family val="2"/>
          </rPr>
          <t xml:space="preserve">
</t>
        </r>
        <r>
          <rPr>
            <b/>
            <sz val="14"/>
            <color indexed="81"/>
            <rFont val="Tahoma"/>
            <family val="2"/>
          </rPr>
          <t xml:space="preserve">NEA STAFF: </t>
        </r>
        <r>
          <rPr>
            <sz val="14"/>
            <color indexed="81"/>
            <rFont val="Tahoma"/>
            <family val="2"/>
          </rPr>
          <t xml:space="preserve">Submit new address to: apvendorrequests@nea.org
</t>
        </r>
        <r>
          <rPr>
            <b/>
            <sz val="14"/>
            <color indexed="81"/>
            <rFont val="Tahoma"/>
            <family val="2"/>
          </rPr>
          <t>NON NEA STAFF:</t>
        </r>
        <r>
          <rPr>
            <sz val="14"/>
            <color indexed="81"/>
            <rFont val="Tahoma"/>
            <family val="2"/>
          </rPr>
          <t xml:space="preserve"> Submit new W9 to: apvendorrequests@nea.org</t>
        </r>
        <r>
          <rPr>
            <sz val="8"/>
            <color indexed="81"/>
            <rFont val="Tahoma"/>
            <family val="2"/>
          </rPr>
          <t xml:space="preserve">
</t>
        </r>
      </text>
    </comment>
    <comment ref="A11" authorId="1" shapeId="0">
      <text>
        <r>
          <rPr>
            <sz val="14"/>
            <color indexed="81"/>
            <rFont val="Tahoma"/>
            <family val="2"/>
          </rPr>
          <t xml:space="preserve">Enter the business purpose of the trip.   For example, Convention Coordinators Meeting </t>
        </r>
        <r>
          <rPr>
            <sz val="8"/>
            <color indexed="81"/>
            <rFont val="Tahoma"/>
            <family val="2"/>
          </rPr>
          <t xml:space="preserve">
</t>
        </r>
      </text>
    </comment>
    <comment ref="A12" authorId="0" shapeId="0">
      <text>
        <r>
          <rPr>
            <sz val="14"/>
            <color indexed="81"/>
            <rFont val="Tahoma"/>
            <family val="2"/>
          </rPr>
          <t>Enter dates of business travel. mm/dd/yy format.</t>
        </r>
        <r>
          <rPr>
            <sz val="8"/>
            <color indexed="81"/>
            <rFont val="Tahoma"/>
            <family val="2"/>
          </rPr>
          <t xml:space="preserve">
</t>
        </r>
      </text>
    </comment>
    <comment ref="A13" authorId="0" shapeId="0">
      <text>
        <r>
          <rPr>
            <b/>
            <sz val="14"/>
            <color indexed="81"/>
            <rFont val="Tahoma"/>
            <family val="2"/>
          </rPr>
          <t xml:space="preserve">DIRECT BILLED=NEA PAID PROVIDER ON TRAVELER'S BEHALF
</t>
        </r>
        <r>
          <rPr>
            <sz val="14"/>
            <color indexed="81"/>
            <rFont val="Tahoma"/>
            <family val="2"/>
          </rPr>
          <t xml:space="preserve">1. Enter the FCm Travel Solutions ticket number found on the INVOICE.  
2. Enter the cost of ticket on Line NEA Direct-Billed Airfare.
</t>
        </r>
        <r>
          <rPr>
            <b/>
            <sz val="14"/>
            <color indexed="81"/>
            <rFont val="Tahoma"/>
            <family val="2"/>
          </rPr>
          <t xml:space="preserve">3. DO NOT ENTER TRAVEL AGENCY FEES </t>
        </r>
        <r>
          <rPr>
            <sz val="14"/>
            <color indexed="81"/>
            <rFont val="Tahoma"/>
            <family val="2"/>
          </rPr>
          <t xml:space="preserve"> 
4. Attach ALL ticket itineraries reflecting amount to the Travel Expense Form. Multiple ticket itineraries may exist due to cancellations, exchanges, etc.
</t>
        </r>
        <r>
          <rPr>
            <sz val="9"/>
            <color indexed="81"/>
            <rFont val="Tahoma"/>
            <family val="2"/>
          </rPr>
          <t xml:space="preserve">
</t>
        </r>
      </text>
    </comment>
    <comment ref="B13" authorId="0" shapeId="0">
      <text>
        <r>
          <rPr>
            <sz val="14"/>
            <color indexed="81"/>
            <rFont val="Tahoma"/>
            <family val="2"/>
          </rPr>
          <t>ENTER AIRFARE OR TRAIN TICKET # FROM INVOICE
ENTER HERTZ TICKET # FROM RECEIPT WHEN ALLOWED PER TRAVEL POLICY
DO NOT ENTER SYMBOLS. EXAMPLES: -, (  )</t>
        </r>
      </text>
    </comment>
    <comment ref="C13" authorId="0" shapeId="0">
      <text>
        <r>
          <rPr>
            <b/>
            <sz val="14"/>
            <color indexed="81"/>
            <rFont val="Tahoma"/>
            <family val="2"/>
          </rPr>
          <t>1. ENTER TOTAL AMOUNT FOR EACH TICKET INVOICE 
2. TICKET AMOUNT CANNOT BE A NEGATIVE NUMBER</t>
        </r>
      </text>
    </comment>
    <comment ref="A19" authorId="0" shapeId="0">
      <text>
        <r>
          <rPr>
            <sz val="14"/>
            <color indexed="81"/>
            <rFont val="Tahoma"/>
            <family val="2"/>
          </rPr>
          <t xml:space="preserve">Use this sheet for travel destinations within CONUS (the Continental United States).  International travel and to Alaska and Hawaii should be reported on OCONUS tab.  
SELECT DROP DOWN BOX: APPLICABLE GSA TRAVEL LOCATION FOR EACH DAY OF TRAVEL
TIP: COPY AND PASTE WHEN TRAVEL LOCATION IS THE SAME
</t>
        </r>
        <r>
          <rPr>
            <b/>
            <sz val="14"/>
            <color indexed="81"/>
            <rFont val="Tahoma"/>
            <family val="2"/>
          </rPr>
          <t>What if a city is not listed on the CONUS Per Diem website?</t>
        </r>
        <r>
          <rPr>
            <sz val="14"/>
            <color indexed="81"/>
            <rFont val="Tahoma"/>
            <family val="2"/>
          </rPr>
          <t xml:space="preserve">
If a city is not listed, check to ensure that the county within which it is located is also not listed. Visit the National Association of Counties website at explorer.naco.org to determine the county a destination is located in. If the city is not listed, but the county is, then the per diem rate is the rate for that entire county. If the city and the county are not listed, then that area receives the standard CONUS location rate for meals and incidental expenses.
</t>
        </r>
      </text>
    </comment>
    <comment ref="A20" authorId="0" shapeId="0">
      <text>
        <r>
          <rPr>
            <sz val="14"/>
            <color indexed="81"/>
            <rFont val="Tahoma"/>
            <family val="2"/>
          </rPr>
          <t xml:space="preserve">The Per Diem Rate calculates automatically based on the destination selected in the drop-down box.
</t>
        </r>
      </text>
    </comment>
    <comment ref="A21" authorId="0" shapeId="0">
      <text>
        <r>
          <rPr>
            <sz val="14"/>
            <color indexed="81"/>
            <rFont val="Tahoma"/>
            <family val="2"/>
          </rPr>
          <t>FROM DROP DOWN BOX: Select 75% on first and last days of travel regardless of what time you depart or return. Select 100% on full days of travel.</t>
        </r>
      </text>
    </comment>
    <comment ref="A22" authorId="0" shapeId="0">
      <text>
        <r>
          <rPr>
            <sz val="14"/>
            <color indexed="81"/>
            <rFont val="Tahoma"/>
            <family val="2"/>
          </rPr>
          <t xml:space="preserve">NEA will reimburse a per diem rate for business meals and incidental expenses (M&amp;IE) as defined by the Traveler's applicable Travel Policy or Collective Bargaining Agreement ("CBA").  
</t>
        </r>
        <r>
          <rPr>
            <b/>
            <sz val="14"/>
            <color indexed="81"/>
            <rFont val="Tahoma"/>
            <family val="2"/>
          </rPr>
          <t>TRAVEL &amp; EXPENSE FORM REQUIREMENTS:
• A print-out of the GSA Per Diem Rate is not required to be attached to the Form.</t>
        </r>
        <r>
          <rPr>
            <sz val="14"/>
            <color indexed="81"/>
            <rFont val="Tahoma"/>
            <family val="2"/>
          </rPr>
          <t xml:space="preserve">
• Receipts are not required when claiming M&amp;IE Per Diem.
• Traveler should not pay for other Traveler's meals.
• Meals should not be charged to NEA Corporate Credit Card.
</t>
        </r>
        <r>
          <rPr>
            <b/>
            <sz val="14"/>
            <color indexed="81"/>
            <rFont val="Tahoma"/>
            <family val="2"/>
          </rPr>
          <t xml:space="preserve">
CONUS M&amp;IE:</t>
        </r>
        <r>
          <rPr>
            <sz val="14"/>
            <color indexed="81"/>
            <rFont val="Tahoma"/>
            <family val="2"/>
          </rPr>
          <t xml:space="preserve">
• MEALS: cost of food, beverage, taxes and gratuity (tip).
• MEALS: </t>
        </r>
        <r>
          <rPr>
            <b/>
            <sz val="14"/>
            <color indexed="81"/>
            <rFont val="Tahoma"/>
            <family val="2"/>
          </rPr>
          <t>When the traveler accepts/partakes a meal, reduce the applicable meal per diem rate (breakfast, lunch, dinner) for that day.</t>
        </r>
        <r>
          <rPr>
            <sz val="14"/>
            <color indexed="81"/>
            <rFont val="Tahoma"/>
            <family val="2"/>
          </rPr>
          <t xml:space="preserve">
• INCIDENTALS: Fees and tips for persons who provide services, such as porters, baggage carriers, hotel staff
• Per Diem rates are established per the government’s fiscal year (FY) October 1-September 30.  Ensure that applicable rates are selected for dates of business travel.  
</t>
        </r>
        <r>
          <rPr>
            <sz val="14"/>
            <color indexed="10"/>
            <rFont val="Tahoma"/>
            <family val="2"/>
          </rPr>
          <t xml:space="preserve">
</t>
        </r>
      </text>
    </comment>
    <comment ref="A23" authorId="0" shapeId="0">
      <text>
        <r>
          <rPr>
            <sz val="14"/>
            <color indexed="81"/>
            <rFont val="Tahoma"/>
            <family val="2"/>
          </rPr>
          <t xml:space="preserve">When the traveler accepts/partakes in a meal, </t>
        </r>
        <r>
          <rPr>
            <b/>
            <sz val="14"/>
            <color indexed="81"/>
            <rFont val="Tahoma"/>
            <family val="2"/>
          </rPr>
          <t xml:space="preserve">SELECT FROM THE DROP DOWN BOX </t>
        </r>
        <r>
          <rPr>
            <sz val="14"/>
            <color indexed="81"/>
            <rFont val="Tahoma"/>
            <family val="2"/>
          </rPr>
          <t xml:space="preserve">the meal per diem amount.  This amount is based on the Per Diem Destination.  
This amount is reduced from the M&amp;IE Per Diem.
</t>
        </r>
      </text>
    </comment>
    <comment ref="A24" authorId="0" shapeId="0">
      <text>
        <r>
          <rPr>
            <sz val="14"/>
            <color indexed="81"/>
            <rFont val="Tahoma"/>
            <family val="2"/>
          </rPr>
          <t xml:space="preserve">When the traveler accepts/partakes in a meal, </t>
        </r>
        <r>
          <rPr>
            <b/>
            <sz val="14"/>
            <color indexed="81"/>
            <rFont val="Tahoma"/>
            <family val="2"/>
          </rPr>
          <t xml:space="preserve">SELECT FROM THE DROP DOWN BOX </t>
        </r>
        <r>
          <rPr>
            <sz val="14"/>
            <color indexed="81"/>
            <rFont val="Tahoma"/>
            <family val="2"/>
          </rPr>
          <t xml:space="preserve">the meal per diem amount.  This amount is based on the Per Diem Destination.  
This amount is reduced from the M&amp;IE Per Diem.
</t>
        </r>
      </text>
    </comment>
    <comment ref="A25" authorId="0" shapeId="0">
      <text>
        <r>
          <rPr>
            <sz val="14"/>
            <color indexed="81"/>
            <rFont val="Tahoma"/>
            <family val="2"/>
          </rPr>
          <t xml:space="preserve">When the traveler accepts/partakes in a meal, </t>
        </r>
        <r>
          <rPr>
            <b/>
            <sz val="14"/>
            <color indexed="81"/>
            <rFont val="Tahoma"/>
            <family val="2"/>
          </rPr>
          <t xml:space="preserve">SELECT FROM THE DROP DOWN BOX </t>
        </r>
        <r>
          <rPr>
            <sz val="14"/>
            <color indexed="81"/>
            <rFont val="Tahoma"/>
            <family val="2"/>
          </rPr>
          <t xml:space="preserve">the meal per diem amount.  This amount is based on the Per Diem Destination.  
This amount is reduced from the M&amp;IE Per Diem.
</t>
        </r>
      </text>
    </comment>
    <comment ref="A26" authorId="0" shapeId="0">
      <text>
        <r>
          <rPr>
            <sz val="14"/>
            <color indexed="81"/>
            <rFont val="Tahoma"/>
            <family val="2"/>
          </rPr>
          <t>automatic calculation</t>
        </r>
        <r>
          <rPr>
            <sz val="9"/>
            <color indexed="81"/>
            <rFont val="Tahoma"/>
            <family val="2"/>
          </rPr>
          <t xml:space="preserve">
</t>
        </r>
      </text>
    </comment>
    <comment ref="A27" authorId="0" shapeId="0">
      <text>
        <r>
          <rPr>
            <b/>
            <sz val="14"/>
            <color indexed="81"/>
            <rFont val="Tahoma"/>
            <family val="2"/>
          </rPr>
          <t>PAID BY TRAVELER</t>
        </r>
        <r>
          <rPr>
            <sz val="14"/>
            <color indexed="81"/>
            <rFont val="Tahoma"/>
            <family val="2"/>
          </rPr>
          <t xml:space="preserve">
Enter the amount of lodging expenses incurred while on business travel and paid directly by the traveler.  Lodging expenses include room cost and taxes for normal, single-occupancy rate.  
</t>
        </r>
        <r>
          <rPr>
            <b/>
            <sz val="14"/>
            <color indexed="81"/>
            <rFont val="Tahoma"/>
            <family val="2"/>
          </rPr>
          <t xml:space="preserve">When a meal is charged on the lodging bill, deduct the amount of the meal from the lodging bill. The actual meal amount is not reimbursed since the meal per diem is reimbursed.  </t>
        </r>
        <r>
          <rPr>
            <sz val="14"/>
            <color indexed="81"/>
            <rFont val="Tahoma"/>
            <family val="2"/>
          </rPr>
          <t xml:space="preserve">
When internet, telephone or parking is charged on the lodging bill, deduct the amount from the lodging bill and report on the applicable line: internet travel status, telephone travel status, parking or other. Enter explanations for “Other” on "EXPLANATION" line.  
</t>
        </r>
        <r>
          <rPr>
            <b/>
            <sz val="12"/>
            <color indexed="10"/>
            <rFont val="Tahoma"/>
            <family val="2"/>
          </rPr>
          <t xml:space="preserve">
</t>
        </r>
        <r>
          <rPr>
            <b/>
            <sz val="12"/>
            <color indexed="81"/>
            <rFont val="Tahoma"/>
            <family val="2"/>
          </rPr>
          <t xml:space="preserve">
</t>
        </r>
        <r>
          <rPr>
            <b/>
            <sz val="14"/>
            <color indexed="10"/>
            <rFont val="Tahoma"/>
            <family val="2"/>
          </rPr>
          <t xml:space="preserve">
</t>
        </r>
        <r>
          <rPr>
            <b/>
            <sz val="8"/>
            <color indexed="81"/>
            <rFont val="Tahoma"/>
            <family val="2"/>
          </rPr>
          <t xml:space="preserve">
</t>
        </r>
      </text>
    </comment>
    <comment ref="A28" authorId="0" shapeId="0">
      <text>
        <r>
          <rPr>
            <sz val="14"/>
            <color indexed="81"/>
            <rFont val="Tahoma"/>
            <family val="2"/>
          </rPr>
          <t>Enter the amount of airline/train baggage fees incurred while on business travel and paid directly by the traveler.</t>
        </r>
        <r>
          <rPr>
            <sz val="8"/>
            <color indexed="81"/>
            <rFont val="Tahoma"/>
            <family val="2"/>
          </rPr>
          <t xml:space="preserve">
</t>
        </r>
      </text>
    </comment>
    <comment ref="A29" authorId="1" shapeId="0">
      <text>
        <r>
          <rPr>
            <b/>
            <sz val="14"/>
            <color indexed="81"/>
            <rFont val="Tahoma"/>
            <family val="2"/>
          </rPr>
          <t>ALL TRAVELERS</t>
        </r>
        <r>
          <rPr>
            <sz val="14"/>
            <color indexed="81"/>
            <rFont val="Tahoma"/>
            <family val="2"/>
          </rPr>
          <t xml:space="preserve">
Mileage expenses for all travelers must be supported by records which identify the dates of travel, locations traveled to and from as well as the number of total miles driven.  All travelers should use Google Maps or Map Quest (or similar app), print out the details of the trip and attach to Form to support the miles traveled.
Enter the total number of miles driven in Traveler's personal vehicle to and from Traveler's residence and the nearest principal airport. 
</t>
        </r>
        <r>
          <rPr>
            <b/>
            <sz val="14"/>
            <color indexed="81"/>
            <rFont val="Tahoma"/>
            <family val="2"/>
          </rPr>
          <t>AFSE TO/FROM HOME/AIRPORT</t>
        </r>
        <r>
          <rPr>
            <sz val="14"/>
            <color indexed="81"/>
            <rFont val="Tahoma"/>
            <family val="2"/>
          </rPr>
          <t xml:space="preserve">
Maximum number of miles reimbursed is 100 miles.  
Employees must reside in the continental US and must use a Primary Small Hub, Primary Medium Hub or Primary Large Hub airport within 100 miles of their home.
</t>
        </r>
        <r>
          <rPr>
            <b/>
            <sz val="14"/>
            <color indexed="81"/>
            <rFont val="Tahoma"/>
            <family val="2"/>
          </rPr>
          <t>AFSE PERSONAL VEHICLE</t>
        </r>
        <r>
          <rPr>
            <sz val="14"/>
            <color indexed="81"/>
            <rFont val="Tahoma"/>
            <family val="2"/>
          </rPr>
          <t xml:space="preserve">
Enter the total number of miles driven in your personal vehicle for travel to and from the Traveler's residence and travel destination as opposed to other means of transportation when this is the ONLY means of transportation. 
</t>
        </r>
        <r>
          <rPr>
            <b/>
            <sz val="14"/>
            <color indexed="81"/>
            <rFont val="Tahoma"/>
            <family val="2"/>
          </rPr>
          <t>AFSE MILEAGE ALLOWANCE</t>
        </r>
        <r>
          <rPr>
            <sz val="14"/>
            <color indexed="81"/>
            <rFont val="Tahoma"/>
            <family val="2"/>
          </rPr>
          <t xml:space="preserve">
REPEALED EFFECTIVE 12/18/20: The mileage rate for PERSONAL VEHICLE  are reimbursed $0.07 cents higher than the IRS rate and is reported as TAXABLE INCOME.</t>
        </r>
        <r>
          <rPr>
            <sz val="12"/>
            <color indexed="81"/>
            <rFont val="Tahoma"/>
            <family val="2"/>
          </rPr>
          <t xml:space="preserve">
</t>
        </r>
      </text>
    </comment>
    <comment ref="A30" authorId="0" shapeId="0">
      <text>
        <r>
          <rPr>
            <sz val="14"/>
            <color indexed="81"/>
            <rFont val="Tahoma"/>
            <family val="2"/>
          </rPr>
          <t>Mileage amount automatically calculates: # miles x IRS Rate</t>
        </r>
        <r>
          <rPr>
            <sz val="8"/>
            <color indexed="81"/>
            <rFont val="Tahoma"/>
            <family val="2"/>
          </rPr>
          <t xml:space="preserve">
</t>
        </r>
      </text>
    </comment>
    <comment ref="A31" authorId="0" shapeId="0">
      <text>
        <r>
          <rPr>
            <sz val="14"/>
            <color indexed="81"/>
            <rFont val="Tahoma"/>
            <family val="2"/>
          </rPr>
          <t xml:space="preserve">Enter the amount of </t>
        </r>
        <r>
          <rPr>
            <b/>
            <sz val="14"/>
            <color indexed="81"/>
            <rFont val="Tahoma"/>
            <family val="2"/>
          </rPr>
          <t xml:space="preserve">TRANSPORTATION: parking and tolls </t>
        </r>
        <r>
          <rPr>
            <sz val="14"/>
            <color indexed="81"/>
            <rFont val="Tahoma"/>
            <family val="2"/>
          </rPr>
          <t xml:space="preserve">expenses incurred while on business travel paid by traveler.
</t>
        </r>
        <r>
          <rPr>
            <sz val="8"/>
            <color indexed="81"/>
            <rFont val="Tahoma"/>
            <family val="2"/>
          </rPr>
          <t xml:space="preserve">
</t>
        </r>
      </text>
    </comment>
    <comment ref="A32" authorId="0" shapeId="0">
      <text>
        <r>
          <rPr>
            <sz val="14"/>
            <color indexed="81"/>
            <rFont val="Tahoma"/>
            <family val="2"/>
          </rPr>
          <t xml:space="preserve">Enter the amount of </t>
        </r>
        <r>
          <rPr>
            <b/>
            <sz val="14"/>
            <color indexed="81"/>
            <rFont val="Tahoma"/>
            <family val="2"/>
          </rPr>
          <t>TRANSPORTATION:  taxi, ridehsare, shuttle</t>
        </r>
        <r>
          <rPr>
            <sz val="14"/>
            <color indexed="81"/>
            <rFont val="Tahoma"/>
            <family val="2"/>
          </rPr>
          <t xml:space="preserve"> expenses incurred while on business travel paid by traveler.</t>
        </r>
        <r>
          <rPr>
            <sz val="8"/>
            <color indexed="81"/>
            <rFont val="Tahoma"/>
            <family val="2"/>
          </rPr>
          <t xml:space="preserve">
</t>
        </r>
      </text>
    </comment>
    <comment ref="A33" authorId="0" shapeId="0">
      <text>
        <r>
          <rPr>
            <b/>
            <sz val="14"/>
            <color indexed="81"/>
            <rFont val="Tahoma"/>
            <family val="2"/>
          </rPr>
          <t>PAID BY TRAVELER - WHILE ON BUSINESS TRAVEL STATUS AND ALLOWED PER POLICY</t>
        </r>
        <r>
          <rPr>
            <sz val="14"/>
            <color indexed="81"/>
            <rFont val="Tahoma"/>
            <family val="2"/>
          </rPr>
          <t xml:space="preserve">
Enter the amount of other business expenses incurred while on business travel not addressed on a specific line # for each day of business travel.  
Enter explanations for “Other” on “EXPLANATION” line.  Enter multiple explanations for multiples types of expenses.  Enter the amount of “Other” in the Account Distribution section below and populate Account Distribution fields (Account, Cost Center, etc.). 
</t>
        </r>
        <r>
          <rPr>
            <b/>
            <sz val="14"/>
            <color indexed="81"/>
            <rFont val="Tahoma"/>
            <family val="2"/>
          </rPr>
          <t>GROUP MEALS WITH NEA STAFF AND NON STAFF</t>
        </r>
        <r>
          <rPr>
            <sz val="14"/>
            <color indexed="81"/>
            <rFont val="Tahoma"/>
            <family val="2"/>
          </rPr>
          <t xml:space="preserve">
*Enter the amount of group business meals incurred while on business travel and paid directly by the traveler. 
*When a traveler pays for a group meal, reduce the applicable meal per diem rate (breakfast, lunch, dinner) for that day.  
*List all participants and a description of the business conducted. If sufficient space is not available, attach a separate statement to the Form with the required information.  
</t>
        </r>
        <r>
          <rPr>
            <b/>
            <sz val="14"/>
            <color indexed="81"/>
            <rFont val="Tahoma"/>
            <family val="2"/>
          </rPr>
          <t>CONUS Other includes</t>
        </r>
        <r>
          <rPr>
            <sz val="14"/>
            <color indexed="81"/>
            <rFont val="Tahoma"/>
            <family val="2"/>
          </rPr>
          <t xml:space="preserve">
• Dry cleaning laundry service.
• Internet or Telephone. Include charges on lodging bill.
• Rental Car Fuel.
</t>
        </r>
        <r>
          <rPr>
            <b/>
            <sz val="14"/>
            <color indexed="81"/>
            <rFont val="Tahoma"/>
            <family val="2"/>
          </rPr>
          <t>AFSE ONLY</t>
        </r>
        <r>
          <rPr>
            <sz val="14"/>
            <color indexed="81"/>
            <rFont val="Tahoma"/>
            <family val="2"/>
          </rPr>
          <t xml:space="preserve">
• Health Club Fees @ lodging.
</t>
        </r>
        <r>
          <rPr>
            <b/>
            <sz val="14"/>
            <color indexed="81"/>
            <rFont val="Tahoma"/>
            <family val="2"/>
          </rPr>
          <t xml:space="preserve">
</t>
        </r>
        <r>
          <rPr>
            <sz val="14"/>
            <color indexed="81"/>
            <rFont val="Tahoma"/>
            <family val="2"/>
          </rPr>
          <t xml:space="preserve">
</t>
        </r>
        <r>
          <rPr>
            <sz val="12"/>
            <color indexed="81"/>
            <rFont val="Tahoma"/>
            <family val="2"/>
          </rPr>
          <t xml:space="preserve">
</t>
        </r>
        <r>
          <rPr>
            <b/>
            <sz val="12"/>
            <color indexed="10"/>
            <rFont val="Tahoma"/>
            <family val="2"/>
          </rPr>
          <t xml:space="preserve">
 </t>
        </r>
        <r>
          <rPr>
            <sz val="12"/>
            <color indexed="81"/>
            <rFont val="Tahoma"/>
            <family val="2"/>
          </rPr>
          <t xml:space="preserve">
</t>
        </r>
        <r>
          <rPr>
            <sz val="8"/>
            <color indexed="81"/>
            <rFont val="Tahoma"/>
            <family val="2"/>
          </rPr>
          <t xml:space="preserve">
*</t>
        </r>
      </text>
    </comment>
    <comment ref="A34" authorId="1" shapeId="0">
      <text>
        <r>
          <rPr>
            <sz val="14"/>
            <color indexed="81"/>
            <rFont val="Tahoma"/>
            <family val="2"/>
          </rPr>
          <t>This row automatically calculates total daily expenses.</t>
        </r>
        <r>
          <rPr>
            <sz val="8"/>
            <color indexed="10"/>
            <rFont val="Tahoma"/>
            <family val="2"/>
          </rPr>
          <t xml:space="preserve">
</t>
        </r>
      </text>
    </comment>
    <comment ref="A35" authorId="1" shapeId="0">
      <text>
        <r>
          <rPr>
            <sz val="14"/>
            <color indexed="81"/>
            <rFont val="Tahoma"/>
            <family val="2"/>
          </rPr>
          <t xml:space="preserve">Original itemized receipts must be attached to the Travel and Expense Voucher for reimbursement.  
Enter the line number and explanation.  </t>
        </r>
        <r>
          <rPr>
            <b/>
            <i/>
            <sz val="14"/>
            <color indexed="81"/>
            <rFont val="Tahoma"/>
            <family val="2"/>
          </rPr>
          <t>For example</t>
        </r>
        <r>
          <rPr>
            <sz val="14"/>
            <color indexed="81"/>
            <rFont val="Tahoma"/>
            <family val="2"/>
          </rPr>
          <t xml:space="preserve">,   
</t>
        </r>
        <r>
          <rPr>
            <b/>
            <sz val="14"/>
            <color indexed="81"/>
            <rFont val="Tahoma"/>
            <family val="2"/>
          </rPr>
          <t>LINE#</t>
        </r>
        <r>
          <rPr>
            <sz val="14"/>
            <color indexed="81"/>
            <rFont val="Tahoma"/>
            <family val="2"/>
          </rPr>
          <t>,  print production for regional meeting</t>
        </r>
      </text>
    </comment>
    <comment ref="G35" authorId="0" shapeId="0">
      <text>
        <r>
          <rPr>
            <sz val="12"/>
            <color indexed="81"/>
            <rFont val="Tahoma"/>
            <family val="2"/>
          </rPr>
          <t>DEDUCTIONS:
1. PERSONAL CHARGES
2. TRAVEL ADVANCE
3. DIRECT-BILLED AIRFARE
4. DIRECT BILLED AUTO RENTAL
5. DIRECT BILLED CREDIT CARD</t>
        </r>
        <r>
          <rPr>
            <sz val="9"/>
            <color indexed="81"/>
            <rFont val="Tahoma"/>
            <family val="2"/>
          </rPr>
          <t xml:space="preserve">
</t>
        </r>
      </text>
    </comment>
    <comment ref="A40" authorId="0" shapeId="0">
      <text>
        <r>
          <rPr>
            <sz val="14"/>
            <color indexed="81"/>
            <rFont val="Tahoma"/>
            <family val="2"/>
          </rPr>
          <t>Enter the applicable account.  Contact your manager for clarification.</t>
        </r>
        <r>
          <rPr>
            <sz val="9"/>
            <color indexed="81"/>
            <rFont val="Tahoma"/>
            <family val="2"/>
          </rPr>
          <t xml:space="preserve">
</t>
        </r>
      </text>
    </comment>
    <comment ref="B40" authorId="0" shapeId="0">
      <text>
        <r>
          <rPr>
            <sz val="14"/>
            <color indexed="81"/>
            <rFont val="Tahoma"/>
            <family val="2"/>
          </rPr>
          <t>Enter the applicable cost center.  Contact your manager for clarification.</t>
        </r>
      </text>
    </comment>
    <comment ref="C40" authorId="0" shapeId="0">
      <text>
        <r>
          <rPr>
            <sz val="14"/>
            <color indexed="81"/>
            <rFont val="Tahoma"/>
            <family val="2"/>
          </rPr>
          <t>Enter the applicable project code.  Contact your manager for clarification.</t>
        </r>
      </text>
    </comment>
    <comment ref="D40" authorId="1" shapeId="0">
      <text>
        <r>
          <rPr>
            <sz val="14"/>
            <color indexed="81"/>
            <rFont val="Tahoma"/>
            <family val="2"/>
          </rPr>
          <t>Enter the applicable State Identification Code (SID).   Contact your manager for clarification.</t>
        </r>
      </text>
    </comment>
    <comment ref="E40" authorId="0" shapeId="0">
      <text>
        <r>
          <rPr>
            <sz val="14"/>
            <color indexed="81"/>
            <rFont val="Tahoma"/>
            <family val="2"/>
          </rPr>
          <t>Enter the applicable Department of Labor (DOL) Disbursement code for every line item.  Contact your manager for clarification.</t>
        </r>
        <r>
          <rPr>
            <sz val="8"/>
            <color indexed="81"/>
            <rFont val="Tahoma"/>
            <family val="2"/>
          </rPr>
          <t xml:space="preserve">
</t>
        </r>
      </text>
    </comment>
    <comment ref="F40" authorId="0" shapeId="0">
      <text>
        <r>
          <rPr>
            <sz val="14"/>
            <color indexed="81"/>
            <rFont val="Tahoma"/>
            <family val="2"/>
          </rPr>
          <t>PeopleSoft AP User to enter Line Description on PeopleSoft Voucher.</t>
        </r>
      </text>
    </comment>
    <comment ref="G40" authorId="0" shapeId="0">
      <text>
        <r>
          <rPr>
            <sz val="14"/>
            <color indexed="81"/>
            <rFont val="Tahoma"/>
            <family val="2"/>
          </rPr>
          <t>PeopleSoft AP User to enter the Traveler's PeopleSoft Supplier ID in the Journal Line Reference field on the PeopleSoft Voucher.</t>
        </r>
      </text>
    </comment>
    <comment ref="A49" authorId="0" shapeId="0">
      <text>
        <r>
          <rPr>
            <sz val="14"/>
            <color indexed="81"/>
            <rFont val="Tahoma"/>
            <family val="2"/>
          </rPr>
          <t>Enter the account # for other expenses.</t>
        </r>
        <r>
          <rPr>
            <sz val="8"/>
            <color indexed="81"/>
            <rFont val="Tahoma"/>
            <family val="2"/>
          </rPr>
          <t xml:space="preserve">
</t>
        </r>
      </text>
    </comment>
    <comment ref="A51" authorId="1" shapeId="0">
      <text>
        <r>
          <rPr>
            <sz val="14"/>
            <color indexed="81"/>
            <rFont val="Tahoma"/>
            <family val="2"/>
          </rPr>
          <t xml:space="preserve">1. Save, print, sign the Form.
2. By affixing one’s signature to the Form, the Traveler is attesting that the expenses listed are a true, accurate and complete representation of actual expenses incurred for NEA business.
 3. Tape all original itemized receipts to an 8 1/2 x 11 sheet of paper and attached to the Form. 
4. Submit the signed and dated Form, original itemized receipts, and all documentation to the appropriate Authorized Official. 
5. Maintain a copy of the Form for record keeping.
</t>
        </r>
        <r>
          <rPr>
            <sz val="12"/>
            <color indexed="81"/>
            <rFont val="Tahoma"/>
            <family val="2"/>
          </rPr>
          <t xml:space="preserve">
</t>
        </r>
        <r>
          <rPr>
            <sz val="8"/>
            <color indexed="81"/>
            <rFont val="Tahoma"/>
            <family val="2"/>
          </rPr>
          <t xml:space="preserve">
</t>
        </r>
      </text>
    </comment>
    <comment ref="H52" authorId="0" shapeId="0">
      <text>
        <r>
          <rPr>
            <sz val="14"/>
            <color indexed="81"/>
            <rFont val="Tahoma"/>
            <family val="2"/>
          </rPr>
          <t xml:space="preserve">PeopleSoft AP User: 
1. Enter a Regular Voucher to reimburse Traveler.  </t>
        </r>
      </text>
    </comment>
    <comment ref="I52" authorId="0" shapeId="0">
      <text>
        <r>
          <rPr>
            <sz val="14"/>
            <color indexed="81"/>
            <rFont val="Tahoma"/>
            <family val="2"/>
          </rPr>
          <t xml:space="preserve">PeopleSoft AP User:
1. Enter a </t>
        </r>
        <r>
          <rPr>
            <b/>
            <sz val="14"/>
            <color indexed="81"/>
            <rFont val="Tahoma"/>
            <family val="2"/>
          </rPr>
          <t>Journal Voucher</t>
        </r>
        <r>
          <rPr>
            <sz val="14"/>
            <color indexed="81"/>
            <rFont val="Tahoma"/>
            <family val="2"/>
          </rPr>
          <t xml:space="preserve">.
2. Due NEA, code  Account 1400 / Cost Center NEA = debit/positive amount.
3. Request Traveler to remit check payable to NEA.
 </t>
        </r>
        <r>
          <rPr>
            <sz val="9"/>
            <color indexed="81"/>
            <rFont val="Tahoma"/>
            <family val="2"/>
          </rPr>
          <t xml:space="preserve">
</t>
        </r>
      </text>
    </comment>
    <comment ref="A53" authorId="0" shapeId="0">
      <text>
        <r>
          <rPr>
            <sz val="14"/>
            <color indexed="81"/>
            <rFont val="Tahoma"/>
            <family val="2"/>
          </rPr>
          <t>1. Review the Form in accordance with applicable travel policies for reimbursement.
2. By affixing one’s signature to the Form, the NEA authorized official is attesting that business expenses listed are true and accurate to their best knowledge and belief.
3. Submit the signed Form and all documentation to the appropriate NEA AP User for processing a Voucher in the PeopleSoft system.</t>
        </r>
        <r>
          <rPr>
            <sz val="12"/>
            <color indexed="81"/>
            <rFont val="Tahoma"/>
            <family val="2"/>
          </rPr>
          <t xml:space="preserve">
</t>
        </r>
        <r>
          <rPr>
            <sz val="8"/>
            <color indexed="81"/>
            <rFont val="Tahoma"/>
            <family val="2"/>
          </rPr>
          <t xml:space="preserve">
</t>
        </r>
      </text>
    </comment>
    <comment ref="A54" authorId="0" shapeId="0">
      <text>
        <r>
          <rPr>
            <sz val="14"/>
            <color indexed="81"/>
            <rFont val="Tahoma"/>
            <family val="2"/>
          </rPr>
          <t xml:space="preserve">Type name or legibly print name.
</t>
        </r>
      </text>
    </comment>
  </commentList>
</comments>
</file>

<file path=xl/comments3.xml><?xml version="1.0" encoding="utf-8"?>
<comments xmlns="http://schemas.openxmlformats.org/spreadsheetml/2006/main">
  <authors>
    <author>Parker, Janice [NEA]</author>
    <author>ACalhoun</author>
  </authors>
  <commentList>
    <comment ref="A2" authorId="0" shapeId="0">
      <text>
        <r>
          <rPr>
            <sz val="14"/>
            <color indexed="81"/>
            <rFont val="Tahoma"/>
            <family val="2"/>
          </rPr>
          <t xml:space="preserve">Select the </t>
        </r>
        <r>
          <rPr>
            <b/>
            <sz val="14"/>
            <color indexed="81"/>
            <rFont val="Tahoma"/>
            <family val="2"/>
          </rPr>
          <t xml:space="preserve">calendar </t>
        </r>
        <r>
          <rPr>
            <sz val="14"/>
            <color indexed="81"/>
            <rFont val="Tahoma"/>
            <family val="2"/>
          </rPr>
          <t>year in which the business travel was conducted.  This calculates the IRS mileage rate.</t>
        </r>
        <r>
          <rPr>
            <sz val="8"/>
            <color indexed="81"/>
            <rFont val="Tahoma"/>
            <family val="2"/>
          </rPr>
          <t xml:space="preserve">
</t>
        </r>
      </text>
    </comment>
    <comment ref="A3" authorId="0" shapeId="0">
      <text>
        <r>
          <rPr>
            <sz val="14"/>
            <color indexed="81"/>
            <rFont val="Tahoma"/>
            <family val="2"/>
          </rPr>
          <t>Enter PeopleSoft Supplier ID.</t>
        </r>
      </text>
    </comment>
    <comment ref="A4" authorId="0" shapeId="0">
      <text>
        <r>
          <rPr>
            <sz val="14"/>
            <color indexed="81"/>
            <rFont val="Tahoma"/>
            <family val="2"/>
          </rPr>
          <t xml:space="preserve">Enter Department of Labor (DOL) Code relating to business travel.
</t>
        </r>
      </text>
    </comment>
    <comment ref="A8" authorId="1" shapeId="0">
      <text>
        <r>
          <rPr>
            <sz val="14"/>
            <color indexed="81"/>
            <rFont val="Tahoma"/>
            <family val="2"/>
          </rPr>
          <t xml:space="preserve">Enter Traveler's name and address.  </t>
        </r>
      </text>
    </comment>
    <comment ref="H8" authorId="0" shapeId="0">
      <text>
        <r>
          <rPr>
            <sz val="14"/>
            <color indexed="81"/>
            <rFont val="Tahoma"/>
            <family val="2"/>
          </rPr>
          <t>Enter personal charges included on the Travel Expense Form as a positive/debit amount.  Personal charges are not reimbursed.</t>
        </r>
        <r>
          <rPr>
            <sz val="8"/>
            <color indexed="81"/>
            <rFont val="Tahoma"/>
            <family val="2"/>
          </rPr>
          <t xml:space="preserve">
</t>
        </r>
      </text>
    </comment>
    <comment ref="A9" authorId="0" shapeId="0">
      <text>
        <r>
          <rPr>
            <b/>
            <sz val="14"/>
            <color indexed="81"/>
            <rFont val="Tahoma"/>
            <family val="2"/>
          </rPr>
          <t>ADDRESS CHANGE</t>
        </r>
        <r>
          <rPr>
            <sz val="14"/>
            <color indexed="81"/>
            <rFont val="Tahoma"/>
            <family val="2"/>
          </rPr>
          <t xml:space="preserve">
</t>
        </r>
        <r>
          <rPr>
            <b/>
            <sz val="14"/>
            <color indexed="81"/>
            <rFont val="Tahoma"/>
            <family val="2"/>
          </rPr>
          <t xml:space="preserve">NEA STAFF: </t>
        </r>
        <r>
          <rPr>
            <sz val="14"/>
            <color indexed="81"/>
            <rFont val="Tahoma"/>
            <family val="2"/>
          </rPr>
          <t xml:space="preserve">Submit new address to: apvendorrequests@nea.org
</t>
        </r>
        <r>
          <rPr>
            <b/>
            <sz val="14"/>
            <color indexed="81"/>
            <rFont val="Tahoma"/>
            <family val="2"/>
          </rPr>
          <t>NON NEA STAFF:</t>
        </r>
        <r>
          <rPr>
            <sz val="14"/>
            <color indexed="81"/>
            <rFont val="Tahoma"/>
            <family val="2"/>
          </rPr>
          <t xml:space="preserve"> Submit new W9 to: apvendorrequests@nea.org</t>
        </r>
        <r>
          <rPr>
            <sz val="8"/>
            <color indexed="81"/>
            <rFont val="Tahoma"/>
            <family val="2"/>
          </rPr>
          <t xml:space="preserve">
</t>
        </r>
      </text>
    </comment>
    <comment ref="A10" authorId="0" shapeId="0">
      <text>
        <r>
          <rPr>
            <b/>
            <sz val="14"/>
            <color indexed="81"/>
            <rFont val="Tahoma"/>
            <family val="2"/>
          </rPr>
          <t>ADDRESS CHANGE</t>
        </r>
        <r>
          <rPr>
            <sz val="14"/>
            <color indexed="81"/>
            <rFont val="Tahoma"/>
            <family val="2"/>
          </rPr>
          <t xml:space="preserve">
</t>
        </r>
        <r>
          <rPr>
            <b/>
            <sz val="14"/>
            <color indexed="81"/>
            <rFont val="Tahoma"/>
            <family val="2"/>
          </rPr>
          <t xml:space="preserve">NEA STAFF: </t>
        </r>
        <r>
          <rPr>
            <sz val="14"/>
            <color indexed="81"/>
            <rFont val="Tahoma"/>
            <family val="2"/>
          </rPr>
          <t xml:space="preserve">Submit new address to: apvendorrequests@nea.org
</t>
        </r>
        <r>
          <rPr>
            <b/>
            <sz val="14"/>
            <color indexed="81"/>
            <rFont val="Tahoma"/>
            <family val="2"/>
          </rPr>
          <t>NON NEA STAFF:</t>
        </r>
        <r>
          <rPr>
            <sz val="14"/>
            <color indexed="81"/>
            <rFont val="Tahoma"/>
            <family val="2"/>
          </rPr>
          <t xml:space="preserve"> Submit new W9 to: apvendorrequests@nea.org</t>
        </r>
        <r>
          <rPr>
            <sz val="8"/>
            <color indexed="81"/>
            <rFont val="Tahoma"/>
            <family val="2"/>
          </rPr>
          <t xml:space="preserve">
</t>
        </r>
      </text>
    </comment>
    <comment ref="A11" authorId="1" shapeId="0">
      <text>
        <r>
          <rPr>
            <sz val="14"/>
            <color indexed="81"/>
            <rFont val="Tahoma"/>
            <family val="2"/>
          </rPr>
          <t xml:space="preserve">Enter the business purpose of the trip.   For example, Convention Coordinators Meeting </t>
        </r>
        <r>
          <rPr>
            <sz val="8"/>
            <color indexed="81"/>
            <rFont val="Tahoma"/>
            <family val="2"/>
          </rPr>
          <t xml:space="preserve">
</t>
        </r>
      </text>
    </comment>
    <comment ref="A12" authorId="0" shapeId="0">
      <text>
        <r>
          <rPr>
            <sz val="14"/>
            <color indexed="81"/>
            <rFont val="Tahoma"/>
            <family val="2"/>
          </rPr>
          <t>Enter dates of business travel. mm/dd/yy format.</t>
        </r>
        <r>
          <rPr>
            <sz val="8"/>
            <color indexed="81"/>
            <rFont val="Tahoma"/>
            <family val="2"/>
          </rPr>
          <t xml:space="preserve">
</t>
        </r>
      </text>
    </comment>
    <comment ref="A13" authorId="0" shapeId="0">
      <text>
        <r>
          <rPr>
            <b/>
            <sz val="14"/>
            <color indexed="81"/>
            <rFont val="Tahoma"/>
            <family val="2"/>
          </rPr>
          <t xml:space="preserve">DIRECT BILLED=NEA PAID PROVIDER ON TRAVELER'S BEHALF
</t>
        </r>
        <r>
          <rPr>
            <sz val="14"/>
            <color indexed="81"/>
            <rFont val="Tahoma"/>
            <family val="2"/>
          </rPr>
          <t xml:space="preserve">1. Enter the FCm Travel Solutions ticket number found on the INVOICE.  
2. Enter the cost of ticket on Line NEA Direct-Billed Airfare.
</t>
        </r>
        <r>
          <rPr>
            <b/>
            <sz val="14"/>
            <color indexed="81"/>
            <rFont val="Tahoma"/>
            <family val="2"/>
          </rPr>
          <t xml:space="preserve">3. DO NOT ENTER TRAVEL AGENCY FEES </t>
        </r>
        <r>
          <rPr>
            <sz val="14"/>
            <color indexed="81"/>
            <rFont val="Tahoma"/>
            <family val="2"/>
          </rPr>
          <t xml:space="preserve"> 
4. Attach ALL ticket itineraries reflecting amount to the Travel Expense Form. Multiple ticket itineraries may exist due to cancellations, exchanges, etc.
</t>
        </r>
        <r>
          <rPr>
            <sz val="9"/>
            <color indexed="81"/>
            <rFont val="Tahoma"/>
            <family val="2"/>
          </rPr>
          <t xml:space="preserve">
</t>
        </r>
      </text>
    </comment>
    <comment ref="B13" authorId="0" shapeId="0">
      <text>
        <r>
          <rPr>
            <sz val="14"/>
            <color indexed="81"/>
            <rFont val="Tahoma"/>
            <family val="2"/>
          </rPr>
          <t>ENTER AIRFARE OR TRAIN TICKET # FROM INVOICE
ENTER HERTZ TICKET # FROM RECEIPT WHEN ALLOWED PER TRAVEL POLICY
DO NOT ENTER SYMBOLS. EXAMPLES: -, (  )</t>
        </r>
      </text>
    </comment>
    <comment ref="C13" authorId="0" shapeId="0">
      <text>
        <r>
          <rPr>
            <b/>
            <sz val="14"/>
            <color indexed="81"/>
            <rFont val="Tahoma"/>
            <family val="2"/>
          </rPr>
          <t>1. ENTER TOTAL AMOUNT FOR EACH TICKET INVOICE 
2. TICKET AMOUNT CANNOT BE A NEGATIVE NUMBER</t>
        </r>
      </text>
    </comment>
    <comment ref="A19" authorId="0" shapeId="0">
      <text>
        <r>
          <rPr>
            <sz val="14"/>
            <color indexed="81"/>
            <rFont val="Tahoma"/>
            <family val="2"/>
          </rPr>
          <t>Use this sheet for travel destinations OUTSIDE of CONUS (the Continental United States).  
DOD: Look up Per Diem Rates for Alaska, Hawaii, and U.S. Territories set by the Department of Defense.
DOS: Look up Per Diem Rates for foreign destinations set by the State Department.
ENTER THE APPLICABLE TRAVEL LOCATION FOR EACH DAY OF TRAVEL
TIP: COPY AND PASTE WHEN TRAVEL LOCATION IS THE SAME</t>
        </r>
        <r>
          <rPr>
            <sz val="9"/>
            <color indexed="81"/>
            <rFont val="Tahoma"/>
            <family val="2"/>
          </rPr>
          <t xml:space="preserve">
</t>
        </r>
      </text>
    </comment>
    <comment ref="A20" authorId="0" shapeId="0">
      <text>
        <r>
          <rPr>
            <b/>
            <sz val="14"/>
            <color indexed="81"/>
            <rFont val="Tahoma"/>
            <family val="2"/>
          </rPr>
          <t xml:space="preserve">DEPARTMENT OF DEFENSE (DOD)
</t>
        </r>
        <r>
          <rPr>
            <sz val="14"/>
            <color indexed="81"/>
            <rFont val="Tahoma"/>
            <family val="2"/>
          </rPr>
          <t xml:space="preserve">The Department of Defense sets rates for </t>
        </r>
        <r>
          <rPr>
            <b/>
            <sz val="14"/>
            <color indexed="81"/>
            <rFont val="Tahoma"/>
            <family val="2"/>
          </rPr>
          <t>Alaska, Hawaii,</t>
        </r>
        <r>
          <rPr>
            <sz val="14"/>
            <color indexed="81"/>
            <rFont val="Tahoma"/>
            <family val="2"/>
          </rPr>
          <t xml:space="preserve"> U.S. Territories, and Possessions (OCONUS rates).  Website rates may be PUBLISHED monthly; therefore, access rates for each travel date and determine the effective date of rate. Per Diem Rate = Local Meals + Local Incidentals. Per Diem Rates must be manually entered on the Travel Expense Form.  </t>
        </r>
        <r>
          <rPr>
            <b/>
            <sz val="14"/>
            <color indexed="81"/>
            <rFont val="Tahoma"/>
            <family val="2"/>
          </rPr>
          <t xml:space="preserve">Print and attach rate to the Travel Expense Form.
</t>
        </r>
        <r>
          <rPr>
            <sz val="14"/>
            <color indexed="81"/>
            <rFont val="Tahoma"/>
            <family val="2"/>
          </rPr>
          <t xml:space="preserve">https://www.defensetravel.dod.mil/site/perdiemCalc.cfm
1. ADD LOCAL MEAL + INCIDENTAL.  ENTER TOTAL PER DIEM
</t>
        </r>
        <r>
          <rPr>
            <b/>
            <sz val="14"/>
            <color indexed="81"/>
            <rFont val="Tahoma"/>
            <family val="2"/>
          </rPr>
          <t xml:space="preserve">DEPARTMENT OF STATE (DOS)
</t>
        </r>
        <r>
          <rPr>
            <sz val="14"/>
            <color indexed="81"/>
            <rFont val="Tahoma"/>
            <family val="2"/>
          </rPr>
          <t xml:space="preserve">The Department of State (DOS) prescribes rates for foreign overseas locations.   Website rates may be PUBLISHED monthly; therefore, access rates for each travel date and determine the effective date of rate.  Per Diem Rates must be manually entered on the Travel Expense Form. </t>
        </r>
        <r>
          <rPr>
            <b/>
            <sz val="14"/>
            <color indexed="81"/>
            <rFont val="Tahoma"/>
            <family val="2"/>
          </rPr>
          <t xml:space="preserve">Print and attach rate to Travel Expense Form.
</t>
        </r>
        <r>
          <rPr>
            <sz val="14"/>
            <color indexed="81"/>
            <rFont val="Tahoma"/>
            <family val="2"/>
          </rPr>
          <t xml:space="preserve">
https://aoprals.state.gov/web920/per_diem.asp
1.  ENTER TOTAL M&amp;IE
</t>
        </r>
        <r>
          <rPr>
            <b/>
            <sz val="14"/>
            <color indexed="81"/>
            <rFont val="Tahoma"/>
            <family val="2"/>
          </rPr>
          <t>MEAL PROVIDED: DOD OR DOS</t>
        </r>
        <r>
          <rPr>
            <sz val="14"/>
            <color indexed="81"/>
            <rFont val="Tahoma"/>
            <family val="2"/>
          </rPr>
          <t xml:space="preserve">
https://aoprals.state.gov/content.asp?content_id=114&amp;menu_id=75
1. PRINT M&amp;IE BREAKDOWN 
2. ENTER TOTAL PER DIEM DESTINATION 
3. ENTER APPLICABLE INCIDENTAL
4. ENTER APPLICABLE PROVIDED MEAL ON EACH LINE
</t>
        </r>
        <r>
          <rPr>
            <b/>
            <sz val="14"/>
            <color indexed="81"/>
            <rFont val="Tahoma"/>
            <family val="2"/>
          </rPr>
          <t>INCIDENTALS: DOD OR DOS</t>
        </r>
        <r>
          <rPr>
            <sz val="14"/>
            <color indexed="81"/>
            <rFont val="Tahoma"/>
            <family val="2"/>
          </rPr>
          <t xml:space="preserve">
• Laundry/Dry cleaning is included in the per diem rate.  NEA will not separately reimburse for dry cleaning while on business travel.  
• Fees and tips for persons who provide services, such as porters, baggage carriers, hotel staff
</t>
        </r>
      </text>
    </comment>
    <comment ref="A21" authorId="0" shapeId="0">
      <text>
        <r>
          <rPr>
            <sz val="14"/>
            <color indexed="81"/>
            <rFont val="Tahoma"/>
            <family val="2"/>
          </rPr>
          <t>FROM DROP DOWN BOX: Select 75% on first and last days of travel regardless of what time you depart or return. Select 100% on full days of travel.</t>
        </r>
      </text>
    </comment>
    <comment ref="A23" authorId="0" shapeId="0">
      <text>
        <r>
          <rPr>
            <b/>
            <sz val="14"/>
            <color indexed="81"/>
            <rFont val="Tahoma"/>
            <family val="2"/>
          </rPr>
          <t>ENTER WHEN MEAL PROVIDED: DOD OR DOS</t>
        </r>
        <r>
          <rPr>
            <sz val="14"/>
            <color indexed="81"/>
            <rFont val="Tahoma"/>
            <family val="2"/>
          </rPr>
          <t xml:space="preserve">
https://aoprals.state.gov/content.asp?content_id=114&amp;menu_id=75
1. PRINT M&amp;IE BREAKDOWN 
2. ENTER TOTAL PER DIEM DESTINATION 
3. ENTER APPLICABLE INCIDENTAL
4. ENTER APPLICABLE PROVIDED MEAL ON EACH LINE
INCIDENTALS: DOD OR DOS
• Laundry/Dry cleaning is included in the per diem rate.  NEA will not separately reimburse for dry cleaning while on business travel.  
• Fees and tips for persons who provide services, such as porters, baggage carriers, hotel staff</t>
        </r>
        <r>
          <rPr>
            <sz val="9"/>
            <color indexed="81"/>
            <rFont val="Tahoma"/>
            <family val="2"/>
          </rPr>
          <t xml:space="preserve">
</t>
        </r>
      </text>
    </comment>
    <comment ref="A24" authorId="0" shapeId="0">
      <text>
        <r>
          <rPr>
            <b/>
            <sz val="14"/>
            <color indexed="81"/>
            <rFont val="Tahoma"/>
            <family val="2"/>
          </rPr>
          <t>ENTER WHEN MEAL PROVIDED: DOD OR DOS</t>
        </r>
        <r>
          <rPr>
            <sz val="14"/>
            <color indexed="81"/>
            <rFont val="Tahoma"/>
            <family val="2"/>
          </rPr>
          <t xml:space="preserve">
https://aoprals.state.gov/content.asp?content_id=114&amp;menu_id=75
1. PRINT M&amp;IE BREAKDOWN 
2. ENTER TOTAL PER DIEM DESTINATION 
3. ENTER APPLICABLE INCIDENTAL
4. ENTER APPLICABLE PROVIDED MEAL ON EACH LINE
INCIDENTALS: DOD OR DOS
• Laundry/Dry cleaning is included in the per diem rate.  NEA will not separately reimburse for dry cleaning while on business travel.  
• Fees and tips for persons who provide services, such as porters, baggage carriers, hotel staff</t>
        </r>
        <r>
          <rPr>
            <sz val="9"/>
            <color indexed="81"/>
            <rFont val="Tahoma"/>
            <family val="2"/>
          </rPr>
          <t xml:space="preserve">
</t>
        </r>
      </text>
    </comment>
    <comment ref="A25" authorId="0" shapeId="0">
      <text>
        <r>
          <rPr>
            <b/>
            <sz val="14"/>
            <color indexed="81"/>
            <rFont val="Tahoma"/>
            <family val="2"/>
          </rPr>
          <t>ENTER WHEN MEAL PROVIDED: DOD OR DOS</t>
        </r>
        <r>
          <rPr>
            <sz val="14"/>
            <color indexed="81"/>
            <rFont val="Tahoma"/>
            <family val="2"/>
          </rPr>
          <t xml:space="preserve">
https://aoprals.state.gov/content.asp?content_id=114&amp;menu_id=75
1. PRINT M&amp;IE BREAKDOWN 
2. ENTER TOTAL PER DIEM DESTINATION 
3. ENTER APPLICABLE INCIDENTAL
4. ENTER APPLICABLE PROVIDED MEAL ON EACH LINE
INCIDENTALS: DOD OR DOS
• Laundry/Dry cleaning is included in the per diem rate.  NEA will not separately reimburse for dry cleaning while on business travel.  
• Fees and tips for persons who provide services, such as porters, baggage carriers, hotel staff</t>
        </r>
        <r>
          <rPr>
            <sz val="9"/>
            <color indexed="81"/>
            <rFont val="Tahoma"/>
            <family val="2"/>
          </rPr>
          <t xml:space="preserve">
</t>
        </r>
      </text>
    </comment>
    <comment ref="A26" authorId="0" shapeId="0">
      <text>
        <r>
          <rPr>
            <b/>
            <sz val="14"/>
            <color indexed="81"/>
            <rFont val="Tahoma"/>
            <family val="2"/>
          </rPr>
          <t>ENTER WHEN MEAL PROVIDED: DOD OR DOS</t>
        </r>
        <r>
          <rPr>
            <sz val="14"/>
            <color indexed="81"/>
            <rFont val="Tahoma"/>
            <family val="2"/>
          </rPr>
          <t xml:space="preserve">
https://aoprals.state.gov/content.asp?content_id=114&amp;menu_id=75
1. PRINT M&amp;IE BREAKDOWN 
2. ENTER TOTAL PER DIEM DESTINATION 
3. ENTER APPLICABLE INCIDENTAL
4. ENTER APPLICABLE PROVIDED MEAL ON EACH LINE
INCIDENTALS: DOD OR DOS
• Laundry/Dry cleaning is included in the per diem rate.  NEA will not separately reimburse for dry cleaning while on business travel.  
• Fees and tips for persons who provide services, such as porters, baggage carriers, hotel staff</t>
        </r>
        <r>
          <rPr>
            <sz val="9"/>
            <color indexed="81"/>
            <rFont val="Tahoma"/>
            <family val="2"/>
          </rPr>
          <t xml:space="preserve">
</t>
        </r>
      </text>
    </comment>
    <comment ref="A27" authorId="0" shapeId="0">
      <text>
        <r>
          <rPr>
            <b/>
            <sz val="14"/>
            <color indexed="81"/>
            <rFont val="Tahoma"/>
            <family val="2"/>
          </rPr>
          <t>DIFFERENT CALCULATION FROM CONUS</t>
        </r>
        <r>
          <rPr>
            <sz val="14"/>
            <color indexed="81"/>
            <rFont val="Tahoma"/>
            <family val="2"/>
          </rPr>
          <t xml:space="preserve">
automatic calculation</t>
        </r>
        <r>
          <rPr>
            <sz val="9"/>
            <color indexed="81"/>
            <rFont val="Tahoma"/>
            <family val="2"/>
          </rPr>
          <t xml:space="preserve">
</t>
        </r>
      </text>
    </comment>
    <comment ref="A28" authorId="0" shapeId="0">
      <text>
        <r>
          <rPr>
            <b/>
            <sz val="14"/>
            <color indexed="81"/>
            <rFont val="Tahoma"/>
            <family val="2"/>
          </rPr>
          <t>PAID BY TRAVELER</t>
        </r>
        <r>
          <rPr>
            <sz val="14"/>
            <color indexed="81"/>
            <rFont val="Tahoma"/>
            <family val="2"/>
          </rPr>
          <t xml:space="preserve">
Enter the amount of lodging expenses incurred while on business travel and paid directly by the traveler.  Lodging expenses include room cost and taxes for normal, single-occupancy rate.  
</t>
        </r>
        <r>
          <rPr>
            <b/>
            <sz val="14"/>
            <color indexed="81"/>
            <rFont val="Tahoma"/>
            <family val="2"/>
          </rPr>
          <t xml:space="preserve">When a meal is charged on the lodging bill, deduct the amount of the meal from the lodging bill. The actual meal amount is not reimbursed since the meal per diem is reimbursed.  </t>
        </r>
        <r>
          <rPr>
            <sz val="14"/>
            <color indexed="81"/>
            <rFont val="Tahoma"/>
            <family val="2"/>
          </rPr>
          <t xml:space="preserve">
When internet, telephone or parking is charged on the lodging bill, deduct the amount from the lodging bill and report on the applicable line: internet travel status, telephone travel status, parking or other. Enter explanations for “Other” on "EXPLANATION" line.  
</t>
        </r>
        <r>
          <rPr>
            <b/>
            <sz val="12"/>
            <color indexed="10"/>
            <rFont val="Tahoma"/>
            <family val="2"/>
          </rPr>
          <t xml:space="preserve">
</t>
        </r>
        <r>
          <rPr>
            <b/>
            <sz val="12"/>
            <color indexed="81"/>
            <rFont val="Tahoma"/>
            <family val="2"/>
          </rPr>
          <t xml:space="preserve">
</t>
        </r>
        <r>
          <rPr>
            <b/>
            <sz val="14"/>
            <color indexed="10"/>
            <rFont val="Tahoma"/>
            <family val="2"/>
          </rPr>
          <t xml:space="preserve">
</t>
        </r>
        <r>
          <rPr>
            <b/>
            <sz val="8"/>
            <color indexed="81"/>
            <rFont val="Tahoma"/>
            <family val="2"/>
          </rPr>
          <t xml:space="preserve">
</t>
        </r>
      </text>
    </comment>
    <comment ref="A29" authorId="0" shapeId="0">
      <text>
        <r>
          <rPr>
            <sz val="14"/>
            <color indexed="81"/>
            <rFont val="Tahoma"/>
            <family val="2"/>
          </rPr>
          <t>Enter the amount of airline/train baggage fees incurred while on business travel and paid directly by the traveler.</t>
        </r>
        <r>
          <rPr>
            <sz val="8"/>
            <color indexed="81"/>
            <rFont val="Tahoma"/>
            <family val="2"/>
          </rPr>
          <t xml:space="preserve">
</t>
        </r>
      </text>
    </comment>
    <comment ref="A30" authorId="1" shapeId="0">
      <text>
        <r>
          <rPr>
            <b/>
            <sz val="14"/>
            <color indexed="81"/>
            <rFont val="Tahoma"/>
            <family val="2"/>
          </rPr>
          <t>ALL TRAVELERS</t>
        </r>
        <r>
          <rPr>
            <sz val="14"/>
            <color indexed="81"/>
            <rFont val="Tahoma"/>
            <family val="2"/>
          </rPr>
          <t xml:space="preserve">
Mileage expenses for all travelers must be supported by records which identify the dates of travel, locations traveled to and from as well as the number of total miles driven.  All travelers should use Google Maps or Map Quest (or similar app), print out the details of the trip and attach to Form to support the miles traveled.
Enter the total number of miles driven in Traveler's personal vehicle to and from Traveler's residence and the nearest principal airport. 
</t>
        </r>
        <r>
          <rPr>
            <b/>
            <sz val="14"/>
            <color indexed="81"/>
            <rFont val="Tahoma"/>
            <family val="2"/>
          </rPr>
          <t>AFSE TO/FROM HOME/AIRPORT</t>
        </r>
        <r>
          <rPr>
            <sz val="14"/>
            <color indexed="81"/>
            <rFont val="Tahoma"/>
            <family val="2"/>
          </rPr>
          <t xml:space="preserve">
Maximum number of miles reimbursed is 100 miles.  
Employees must reside in the continental US and must use a Primary Small Hub, Primary Medium Hub or Primary Large Hub airport within 100 miles of their home.
</t>
        </r>
        <r>
          <rPr>
            <b/>
            <sz val="14"/>
            <color indexed="81"/>
            <rFont val="Tahoma"/>
            <family val="2"/>
          </rPr>
          <t>AFSE PERSONAL VEHICLE</t>
        </r>
        <r>
          <rPr>
            <sz val="14"/>
            <color indexed="81"/>
            <rFont val="Tahoma"/>
            <family val="2"/>
          </rPr>
          <t xml:space="preserve">
Enter the total number of miles driven in your personal vehicle for travel to and from the Traveler's residence and travel destination as opposed to other means of transportation when this is the ONLY means of transportation. 
</t>
        </r>
        <r>
          <rPr>
            <b/>
            <sz val="14"/>
            <color indexed="81"/>
            <rFont val="Tahoma"/>
            <family val="2"/>
          </rPr>
          <t>AFSE MILEAGE ALLOWANCE</t>
        </r>
        <r>
          <rPr>
            <sz val="14"/>
            <color indexed="81"/>
            <rFont val="Tahoma"/>
            <family val="2"/>
          </rPr>
          <t xml:space="preserve">
REPEALED EFFECTIVE 12/18/20: The mileage rate for PERSONAL VEHICLE  are reimbursed $0.07 cents higher than the IRS rate and is reported as TAXABLE INCOME.</t>
        </r>
        <r>
          <rPr>
            <sz val="12"/>
            <color indexed="81"/>
            <rFont val="Tahoma"/>
            <family val="2"/>
          </rPr>
          <t xml:space="preserve">
</t>
        </r>
      </text>
    </comment>
    <comment ref="A31" authorId="0" shapeId="0">
      <text>
        <r>
          <rPr>
            <sz val="14"/>
            <color indexed="81"/>
            <rFont val="Tahoma"/>
            <family val="2"/>
          </rPr>
          <t>Mileage amount automatically calculates: # miles x IRS Rate</t>
        </r>
        <r>
          <rPr>
            <sz val="8"/>
            <color indexed="81"/>
            <rFont val="Tahoma"/>
            <family val="2"/>
          </rPr>
          <t xml:space="preserve">
</t>
        </r>
      </text>
    </comment>
    <comment ref="A32" authorId="0" shapeId="0">
      <text>
        <r>
          <rPr>
            <sz val="14"/>
            <color indexed="81"/>
            <rFont val="Tahoma"/>
            <family val="2"/>
          </rPr>
          <t xml:space="preserve">Enter the amount of </t>
        </r>
        <r>
          <rPr>
            <b/>
            <sz val="14"/>
            <color indexed="81"/>
            <rFont val="Tahoma"/>
            <family val="2"/>
          </rPr>
          <t xml:space="preserve">TRANSPORTATION: parking and tolls </t>
        </r>
        <r>
          <rPr>
            <sz val="14"/>
            <color indexed="81"/>
            <rFont val="Tahoma"/>
            <family val="2"/>
          </rPr>
          <t xml:space="preserve">expenses incurred while on business travel paid by traveler.
</t>
        </r>
        <r>
          <rPr>
            <sz val="8"/>
            <color indexed="81"/>
            <rFont val="Tahoma"/>
            <family val="2"/>
          </rPr>
          <t xml:space="preserve">
</t>
        </r>
      </text>
    </comment>
    <comment ref="A33" authorId="0" shapeId="0">
      <text>
        <r>
          <rPr>
            <sz val="14"/>
            <color indexed="81"/>
            <rFont val="Tahoma"/>
            <family val="2"/>
          </rPr>
          <t xml:space="preserve">Enter the amount of </t>
        </r>
        <r>
          <rPr>
            <b/>
            <sz val="14"/>
            <color indexed="81"/>
            <rFont val="Tahoma"/>
            <family val="2"/>
          </rPr>
          <t>TRANSPORTATION:  taxi, ridehsare, shuttle</t>
        </r>
        <r>
          <rPr>
            <sz val="14"/>
            <color indexed="81"/>
            <rFont val="Tahoma"/>
            <family val="2"/>
          </rPr>
          <t xml:space="preserve"> expenses incurred while on business travel paid by traveler.</t>
        </r>
        <r>
          <rPr>
            <sz val="8"/>
            <color indexed="81"/>
            <rFont val="Tahoma"/>
            <family val="2"/>
          </rPr>
          <t xml:space="preserve">
</t>
        </r>
      </text>
    </comment>
    <comment ref="A34" authorId="0" shapeId="0">
      <text>
        <r>
          <rPr>
            <b/>
            <sz val="14"/>
            <color indexed="81"/>
            <rFont val="Tahoma"/>
            <family val="2"/>
          </rPr>
          <t>PAID BY TRAVELER - WHILE ON BUSINESS TRAVEL STATUS AND ALLOWED PER POLICY</t>
        </r>
        <r>
          <rPr>
            <sz val="14"/>
            <color indexed="81"/>
            <rFont val="Tahoma"/>
            <family val="2"/>
          </rPr>
          <t xml:space="preserve">
Enter the amount of other business expenses incurred while on business travel not addressed on a specific line # for each day of business travel.  
Enter explanations for “Other” on “EXPLANATION” line.  Enter multiple explanations for multiples types of expenses.  Enter the amount of “Other” in the Account Distribution section below and populate Account Distribution fields (Account, Cost Center, etc.). 
</t>
        </r>
        <r>
          <rPr>
            <b/>
            <sz val="14"/>
            <color indexed="81"/>
            <rFont val="Tahoma"/>
            <family val="2"/>
          </rPr>
          <t>GROUP MEALS WITH NEA STAFF AND NON STAFF</t>
        </r>
        <r>
          <rPr>
            <sz val="14"/>
            <color indexed="81"/>
            <rFont val="Tahoma"/>
            <family val="2"/>
          </rPr>
          <t xml:space="preserve">
*Enter the amount of group business meals incurred while on business travel and paid directly by the traveler. 
*When a traveler pays for a group meal, reduce the applicable meal per diem rate (breakfast, lunch, dinner) for that day.  
*List all participants and a description of the business conducted. If sufficient space is not available, attach a separate statement to the Form with the required information.  
</t>
        </r>
        <r>
          <rPr>
            <b/>
            <sz val="14"/>
            <color indexed="81"/>
            <rFont val="Tahoma"/>
            <family val="2"/>
          </rPr>
          <t xml:space="preserve">OCONUS excludes
• </t>
        </r>
        <r>
          <rPr>
            <sz val="14"/>
            <color indexed="81"/>
            <rFont val="Tahoma"/>
            <family val="2"/>
          </rPr>
          <t xml:space="preserve">Laundry/Dry cleaning is included in the per diem rate.  NEA </t>
        </r>
        <r>
          <rPr>
            <b/>
            <sz val="14"/>
            <color indexed="81"/>
            <rFont val="Tahoma"/>
            <family val="2"/>
          </rPr>
          <t>will not r</t>
        </r>
        <r>
          <rPr>
            <sz val="14"/>
            <color indexed="81"/>
            <rFont val="Tahoma"/>
            <family val="2"/>
          </rPr>
          <t xml:space="preserve">eimburse for dry cleaning while on business travel.  
</t>
        </r>
        <r>
          <rPr>
            <b/>
            <sz val="14"/>
            <color indexed="81"/>
            <rFont val="Tahoma"/>
            <family val="2"/>
          </rPr>
          <t>OCONUS</t>
        </r>
        <r>
          <rPr>
            <sz val="14"/>
            <color indexed="81"/>
            <rFont val="Tahoma"/>
            <family val="2"/>
          </rPr>
          <t xml:space="preserve"> Other includes
• Internet or Telephone. </t>
        </r>
        <r>
          <rPr>
            <b/>
            <sz val="14"/>
            <color indexed="81"/>
            <rFont val="Tahoma"/>
            <family val="2"/>
          </rPr>
          <t xml:space="preserve">Include charges on lodging bill.
</t>
        </r>
        <r>
          <rPr>
            <sz val="14"/>
            <color indexed="81"/>
            <rFont val="Tahoma"/>
            <family val="2"/>
          </rPr>
          <t xml:space="preserve">• Rental Car Fuel.
</t>
        </r>
        <r>
          <rPr>
            <b/>
            <sz val="14"/>
            <color indexed="81"/>
            <rFont val="Tahoma"/>
            <family val="2"/>
          </rPr>
          <t>AFSE ONLY</t>
        </r>
        <r>
          <rPr>
            <sz val="14"/>
            <color indexed="81"/>
            <rFont val="Tahoma"/>
            <family val="2"/>
          </rPr>
          <t xml:space="preserve">
• Health Club Fees @ lodging.
</t>
        </r>
        <r>
          <rPr>
            <b/>
            <sz val="14"/>
            <color indexed="81"/>
            <rFont val="Tahoma"/>
            <family val="2"/>
          </rPr>
          <t xml:space="preserve">
</t>
        </r>
        <r>
          <rPr>
            <sz val="14"/>
            <color indexed="81"/>
            <rFont val="Tahoma"/>
            <family val="2"/>
          </rPr>
          <t xml:space="preserve">
</t>
        </r>
        <r>
          <rPr>
            <sz val="12"/>
            <color indexed="81"/>
            <rFont val="Tahoma"/>
            <family val="2"/>
          </rPr>
          <t xml:space="preserve">
</t>
        </r>
        <r>
          <rPr>
            <b/>
            <sz val="12"/>
            <color indexed="10"/>
            <rFont val="Tahoma"/>
            <family val="2"/>
          </rPr>
          <t xml:space="preserve">
 </t>
        </r>
        <r>
          <rPr>
            <sz val="12"/>
            <color indexed="81"/>
            <rFont val="Tahoma"/>
            <family val="2"/>
          </rPr>
          <t xml:space="preserve">
</t>
        </r>
        <r>
          <rPr>
            <sz val="8"/>
            <color indexed="81"/>
            <rFont val="Tahoma"/>
            <family val="2"/>
          </rPr>
          <t xml:space="preserve">
</t>
        </r>
      </text>
    </comment>
    <comment ref="A35" authorId="1" shapeId="0">
      <text>
        <r>
          <rPr>
            <sz val="14"/>
            <color indexed="81"/>
            <rFont val="Tahoma"/>
            <family val="2"/>
          </rPr>
          <t>This row automatically calculates total daily expenses.</t>
        </r>
        <r>
          <rPr>
            <sz val="8"/>
            <color indexed="10"/>
            <rFont val="Tahoma"/>
            <family val="2"/>
          </rPr>
          <t xml:space="preserve">
</t>
        </r>
      </text>
    </comment>
    <comment ref="A36" authorId="1" shapeId="0">
      <text>
        <r>
          <rPr>
            <sz val="14"/>
            <color indexed="81"/>
            <rFont val="Tahoma"/>
            <family val="2"/>
          </rPr>
          <t xml:space="preserve">Original itemized receipts must be attached to the Travel and Expense Voucher for reimbursement.  
Enter the line number and explanation.  </t>
        </r>
        <r>
          <rPr>
            <b/>
            <i/>
            <sz val="14"/>
            <color indexed="81"/>
            <rFont val="Tahoma"/>
            <family val="2"/>
          </rPr>
          <t>For example</t>
        </r>
        <r>
          <rPr>
            <sz val="14"/>
            <color indexed="81"/>
            <rFont val="Tahoma"/>
            <family val="2"/>
          </rPr>
          <t xml:space="preserve">,   
</t>
        </r>
        <r>
          <rPr>
            <b/>
            <sz val="14"/>
            <color indexed="81"/>
            <rFont val="Tahoma"/>
            <family val="2"/>
          </rPr>
          <t>LINE#</t>
        </r>
        <r>
          <rPr>
            <sz val="14"/>
            <color indexed="81"/>
            <rFont val="Tahoma"/>
            <family val="2"/>
          </rPr>
          <t>,  print production for regional meeting</t>
        </r>
      </text>
    </comment>
    <comment ref="G36" authorId="0" shapeId="0">
      <text>
        <r>
          <rPr>
            <sz val="12"/>
            <color indexed="81"/>
            <rFont val="Tahoma"/>
            <family val="2"/>
          </rPr>
          <t>DEDUCTIONS:
1. PERSONAL CHARGES
2. TRAVEL ADVANCE
3. DIRECT-BILLED AIRFARE
4. DIRECT BILLED AUTO RENTAL
5. DIRECT BILLED CREDIT CARD</t>
        </r>
        <r>
          <rPr>
            <sz val="9"/>
            <color indexed="81"/>
            <rFont val="Tahoma"/>
            <family val="2"/>
          </rPr>
          <t xml:space="preserve">
</t>
        </r>
      </text>
    </comment>
    <comment ref="A41" authorId="0" shapeId="0">
      <text>
        <r>
          <rPr>
            <sz val="14"/>
            <color indexed="81"/>
            <rFont val="Tahoma"/>
            <family val="2"/>
          </rPr>
          <t>Enter the applicable account.  Contact your manager for clarification.</t>
        </r>
        <r>
          <rPr>
            <sz val="9"/>
            <color indexed="81"/>
            <rFont val="Tahoma"/>
            <family val="2"/>
          </rPr>
          <t xml:space="preserve">
</t>
        </r>
      </text>
    </comment>
    <comment ref="B41" authorId="0" shapeId="0">
      <text>
        <r>
          <rPr>
            <sz val="14"/>
            <color indexed="81"/>
            <rFont val="Tahoma"/>
            <family val="2"/>
          </rPr>
          <t>Enter the applicable cost center.  Contact your manager for clarification.</t>
        </r>
      </text>
    </comment>
    <comment ref="C41" authorId="0" shapeId="0">
      <text>
        <r>
          <rPr>
            <sz val="14"/>
            <color indexed="81"/>
            <rFont val="Tahoma"/>
            <family val="2"/>
          </rPr>
          <t>Enter the applicable project code.  Contact your manager for clarification.</t>
        </r>
      </text>
    </comment>
    <comment ref="D41" authorId="1" shapeId="0">
      <text>
        <r>
          <rPr>
            <sz val="14"/>
            <color indexed="81"/>
            <rFont val="Tahoma"/>
            <family val="2"/>
          </rPr>
          <t>Enter the applicable State Identification Code (SID).   Contact your manager for clarification.</t>
        </r>
      </text>
    </comment>
    <comment ref="E41" authorId="0" shapeId="0">
      <text>
        <r>
          <rPr>
            <sz val="14"/>
            <color indexed="81"/>
            <rFont val="Tahoma"/>
            <family val="2"/>
          </rPr>
          <t>Enter the applicable Department of Labor (DOL) Disbursement code for every line item.  Contact your manager for clarification.</t>
        </r>
        <r>
          <rPr>
            <sz val="8"/>
            <color indexed="81"/>
            <rFont val="Tahoma"/>
            <family val="2"/>
          </rPr>
          <t xml:space="preserve">
</t>
        </r>
      </text>
    </comment>
    <comment ref="F41" authorId="0" shapeId="0">
      <text>
        <r>
          <rPr>
            <sz val="14"/>
            <color indexed="81"/>
            <rFont val="Tahoma"/>
            <family val="2"/>
          </rPr>
          <t>PeopleSoft AP User to enter Line Description on PeopleSoft Voucher.</t>
        </r>
      </text>
    </comment>
    <comment ref="G41" authorId="0" shapeId="0">
      <text>
        <r>
          <rPr>
            <sz val="14"/>
            <color indexed="81"/>
            <rFont val="Tahoma"/>
            <family val="2"/>
          </rPr>
          <t>PeopleSoft AP User to enter the Traveler's PeopleSoft Supplier ID in the Journal Line Reference field on the PeopleSoft Voucher.</t>
        </r>
      </text>
    </comment>
    <comment ref="A50" authorId="0" shapeId="0">
      <text>
        <r>
          <rPr>
            <sz val="14"/>
            <color indexed="81"/>
            <rFont val="Tahoma"/>
            <family val="2"/>
          </rPr>
          <t>Enter the account # for other expenses.</t>
        </r>
        <r>
          <rPr>
            <sz val="8"/>
            <color indexed="81"/>
            <rFont val="Tahoma"/>
            <family val="2"/>
          </rPr>
          <t xml:space="preserve">
</t>
        </r>
      </text>
    </comment>
    <comment ref="A52" authorId="1" shapeId="0">
      <text>
        <r>
          <rPr>
            <sz val="14"/>
            <color indexed="81"/>
            <rFont val="Tahoma"/>
            <family val="2"/>
          </rPr>
          <t xml:space="preserve">1. Save, print, sign the Form.
2. By affixing one’s signature to the Form, the Traveler is attesting that the expenses listed are a true, accurate and complete representation of actual expenses incurred for NEA business.
 3. Tape all original itemized receipts to an 8 1/2 x 11 sheet of paper and attached to the Form. 
4. Submit the signed and dated Form, original itemized receipts, and all documentation to the appropriate Authorized Official. 
5. Maintain a copy of the Form for record keeping.
</t>
        </r>
        <r>
          <rPr>
            <sz val="12"/>
            <color indexed="81"/>
            <rFont val="Tahoma"/>
            <family val="2"/>
          </rPr>
          <t xml:space="preserve">
</t>
        </r>
        <r>
          <rPr>
            <sz val="8"/>
            <color indexed="81"/>
            <rFont val="Tahoma"/>
            <family val="2"/>
          </rPr>
          <t xml:space="preserve">
</t>
        </r>
      </text>
    </comment>
    <comment ref="H53" authorId="0" shapeId="0">
      <text>
        <r>
          <rPr>
            <sz val="14"/>
            <color indexed="81"/>
            <rFont val="Tahoma"/>
            <family val="2"/>
          </rPr>
          <t xml:space="preserve">PeopleSoft AP User: 
1. Enter a Regular Voucher to reimburse Traveler.  </t>
        </r>
      </text>
    </comment>
    <comment ref="I53" authorId="0" shapeId="0">
      <text>
        <r>
          <rPr>
            <sz val="14"/>
            <color indexed="81"/>
            <rFont val="Tahoma"/>
            <family val="2"/>
          </rPr>
          <t xml:space="preserve">PeopleSoft AP User:
1. Enter a </t>
        </r>
        <r>
          <rPr>
            <b/>
            <sz val="14"/>
            <color indexed="81"/>
            <rFont val="Tahoma"/>
            <family val="2"/>
          </rPr>
          <t>Journal Voucher</t>
        </r>
        <r>
          <rPr>
            <sz val="14"/>
            <color indexed="81"/>
            <rFont val="Tahoma"/>
            <family val="2"/>
          </rPr>
          <t xml:space="preserve">.
2. Due NEA, code  Account 1400 / Cost Center NEA = debit/positive amount.
3. Request Traveler to remit check payable to NEA.
 </t>
        </r>
        <r>
          <rPr>
            <sz val="9"/>
            <color indexed="81"/>
            <rFont val="Tahoma"/>
            <family val="2"/>
          </rPr>
          <t xml:space="preserve">
</t>
        </r>
      </text>
    </comment>
    <comment ref="A54" authorId="0" shapeId="0">
      <text>
        <r>
          <rPr>
            <sz val="14"/>
            <color indexed="81"/>
            <rFont val="Tahoma"/>
            <family val="2"/>
          </rPr>
          <t>1. Review the Form in accordance with applicable travel policies for reimbursement.
2. By affixing one’s signature to the Form, the NEA authorized official is attesting that business expenses listed are true and accurate to their best knowledge and belief.
3. Submit the signed Form and all documentation to the appropriate NEA AP User for processing a Voucher in the PeopleSoft system.</t>
        </r>
        <r>
          <rPr>
            <sz val="12"/>
            <color indexed="81"/>
            <rFont val="Tahoma"/>
            <family val="2"/>
          </rPr>
          <t xml:space="preserve">
</t>
        </r>
        <r>
          <rPr>
            <sz val="8"/>
            <color indexed="81"/>
            <rFont val="Tahoma"/>
            <family val="2"/>
          </rPr>
          <t xml:space="preserve">
</t>
        </r>
      </text>
    </comment>
    <comment ref="A55" authorId="0" shapeId="0">
      <text>
        <r>
          <rPr>
            <sz val="14"/>
            <color indexed="81"/>
            <rFont val="Tahoma"/>
            <family val="2"/>
          </rPr>
          <t xml:space="preserve">Type name or legibly print name.
</t>
        </r>
      </text>
    </comment>
  </commentList>
</comments>
</file>

<file path=xl/sharedStrings.xml><?xml version="1.0" encoding="utf-8"?>
<sst xmlns="http://schemas.openxmlformats.org/spreadsheetml/2006/main" count="1554" uniqueCount="495">
  <si>
    <t>Travel Group</t>
  </si>
  <si>
    <t>Move cursor over red triangle to view instructions</t>
  </si>
  <si>
    <t>Invoice #</t>
  </si>
  <si>
    <t>PeopleSoft AP User: enter in PeopleSoft</t>
  </si>
  <si>
    <t>Trip DOL</t>
  </si>
  <si>
    <t>Mileage Date</t>
  </si>
  <si>
    <t>IRS Mileage Rate</t>
  </si>
  <si>
    <t>Ticket Type</t>
  </si>
  <si>
    <t>Per Diem Percent</t>
  </si>
  <si>
    <t>Group Code</t>
  </si>
  <si>
    <t>Expense Acct</t>
  </si>
  <si>
    <t>Transportation Acct</t>
  </si>
  <si>
    <t>DB Airfare Acct</t>
  </si>
  <si>
    <t>M&amp;IE @ 100%</t>
  </si>
  <si>
    <t>Breakfast</t>
  </si>
  <si>
    <t>Lunch</t>
  </si>
  <si>
    <t>Dinner</t>
  </si>
  <si>
    <t>Incidental</t>
  </si>
  <si>
    <t>FY2022 Per Diem Rates - Effective October 1, 2021</t>
  </si>
  <si>
    <t>FY22 M&amp;IE</t>
  </si>
  <si>
    <t>TEST</t>
  </si>
  <si>
    <t>Calendar Year of Travel</t>
  </si>
  <si>
    <t>EFFECTIVE: 07/01/2022</t>
  </si>
  <si>
    <t>Invoice Date</t>
  </si>
  <si>
    <t>H4999</t>
  </si>
  <si>
    <t xml:space="preserve">Original Ticket </t>
  </si>
  <si>
    <t>NON-STAFF</t>
  </si>
  <si>
    <t>5651-NON STAFF TRVL</t>
  </si>
  <si>
    <t>5651-TRANSPORT</t>
  </si>
  <si>
    <t>2122-NON STAFF DB AIRFARE</t>
  </si>
  <si>
    <t>Standard CONUS rate applies to all counties not specifically listed. Cities not listed may be located in a listed county.</t>
  </si>
  <si>
    <t>YES</t>
  </si>
  <si>
    <t>PeopleSoft Supplier ID</t>
  </si>
  <si>
    <t>NON STAFF TRAVEL AND EXPENSE FORM</t>
  </si>
  <si>
    <t>Voucher #</t>
  </si>
  <si>
    <t xml:space="preserve">PeopleSoft AP User: write Voucher # </t>
  </si>
  <si>
    <t>P4999</t>
  </si>
  <si>
    <t>Exchanged Ticket</t>
  </si>
  <si>
    <t>GOV COMM</t>
  </si>
  <si>
    <t>5652-GOV TRANSPORT</t>
  </si>
  <si>
    <t>2124-BOD DB AIRFARE</t>
  </si>
  <si>
    <t>AL Birmingham Jefferson</t>
  </si>
  <si>
    <t>NO</t>
  </si>
  <si>
    <t>GSA RATES: 10/01/21-09/30/22</t>
  </si>
  <si>
    <t>R4999</t>
  </si>
  <si>
    <t>VENDOR</t>
  </si>
  <si>
    <t>5650-VENDOR TRVL</t>
  </si>
  <si>
    <t>AL Gulf Shores Baldwin</t>
  </si>
  <si>
    <t>Page</t>
  </si>
  <si>
    <t>U4999</t>
  </si>
  <si>
    <t>NCSEA</t>
  </si>
  <si>
    <t>8XXX-TRVL</t>
  </si>
  <si>
    <t>8XXX-TRANSPORT</t>
  </si>
  <si>
    <t>AL Mobile Mobile</t>
  </si>
  <si>
    <t>NCESP</t>
  </si>
  <si>
    <t>AR Hot Springs Garland</t>
  </si>
  <si>
    <t>NCHE</t>
  </si>
  <si>
    <t>AZ Grand Canyon / Flagstaff Coconino / Yavapai less the city of Sedona</t>
  </si>
  <si>
    <t>Name</t>
  </si>
  <si>
    <t>Personal Charges Deducted</t>
  </si>
  <si>
    <t>enter positive amount</t>
  </si>
  <si>
    <t>AZ Kayenta Navajo</t>
  </si>
  <si>
    <t>Address</t>
  </si>
  <si>
    <t>Travel Advance</t>
  </si>
  <si>
    <t>AZ Phoenix / Scottsdale Maricopa</t>
  </si>
  <si>
    <t>AZ Sedona City Limits of Sedona</t>
  </si>
  <si>
    <t>Purpose of Trip</t>
  </si>
  <si>
    <t>Direct-Billed Lodging</t>
  </si>
  <si>
    <t>AZ Tucson Pima</t>
  </si>
  <si>
    <t>Date  (mm/dd/yy)</t>
  </si>
  <si>
    <t xml:space="preserve">format mm/dd/yy </t>
  </si>
  <si>
    <t>CA Antioch / Brentwood / Concord Contra Costa</t>
  </si>
  <si>
    <t>Direct-Billed (DB) Airfare/Train: Select Drop-Down</t>
  </si>
  <si>
    <t>Ticket #</t>
  </si>
  <si>
    <t>Ticket Amount</t>
  </si>
  <si>
    <t>Total</t>
  </si>
  <si>
    <t>CA Bakersfield / Ridgecrest Kern</t>
  </si>
  <si>
    <t>attach supporting documentation</t>
  </si>
  <si>
    <t>CA Barstow / Ontario / Victorville San Bernardino</t>
  </si>
  <si>
    <t>CA Death Valley Inyo / NAWS China Lake</t>
  </si>
  <si>
    <t>CA Eureka / Arcata / McKinleyville Humboldt</t>
  </si>
  <si>
    <t>CA Fresno Fresno</t>
  </si>
  <si>
    <t>Total DB Ticket Amount</t>
  </si>
  <si>
    <t>CA Los Angeles Los Angeles / Orange / Ventura / Edwards AFB less the city of Santa Monica</t>
  </si>
  <si>
    <t>Destination</t>
  </si>
  <si>
    <t>select drop down box</t>
  </si>
  <si>
    <t>CA Mammoth Lakes Mono</t>
  </si>
  <si>
    <t>Per Diem Destination</t>
  </si>
  <si>
    <t>CA Mill Valley / San Rafael / Novato Marin</t>
  </si>
  <si>
    <t>Per Diem 75% or 100%</t>
  </si>
  <si>
    <t>CA Monterey Monterey</t>
  </si>
  <si>
    <t>Meals &amp; Incidental Exp Per Diem</t>
  </si>
  <si>
    <t>CA Napa Napa</t>
  </si>
  <si>
    <t>Provided-Breakfast</t>
  </si>
  <si>
    <t xml:space="preserve">CA Oakhurst Madera </t>
  </si>
  <si>
    <t>Provided-Lunch</t>
  </si>
  <si>
    <t>CA Oakland Alameda</t>
  </si>
  <si>
    <t>Provided-Dinner</t>
  </si>
  <si>
    <t>CA Palm Springs Riverside</t>
  </si>
  <si>
    <t>TOTAL M&amp;IE</t>
  </si>
  <si>
    <t>CA Point Arena / Gualala Mendocino</t>
  </si>
  <si>
    <t>Lodging/Overnight</t>
  </si>
  <si>
    <t>CA Sacramento Sacramento</t>
  </si>
  <si>
    <t>Baggage Fees</t>
  </si>
  <si>
    <t>CA San Diego San Diego</t>
  </si>
  <si>
    <t>MILEAGE: PERSONAL VEHICLE</t>
  </si>
  <si>
    <t>enter miles driven in personal vehicle</t>
  </si>
  <si>
    <t>CA San Francisco San Francisco</t>
  </si>
  <si>
    <t>Mileage Amount</t>
  </si>
  <si>
    <t>attach supporting documentation (MapQuest)</t>
  </si>
  <si>
    <t>CA San Luis Obispo San Luis Obispo</t>
  </si>
  <si>
    <t>Parking &amp; Tolls</t>
  </si>
  <si>
    <t>CA San Mateo / Foster City / Belmont San Mateo</t>
  </si>
  <si>
    <t>Taxi, Rideshare, Shuttle</t>
  </si>
  <si>
    <t>CA Santa Barbara Santa Barbara</t>
  </si>
  <si>
    <t>Other</t>
  </si>
  <si>
    <t>move cursor over red triangle for instructions</t>
  </si>
  <si>
    <t>CA Santa Cruz Santa Cruz</t>
  </si>
  <si>
    <t>TOTAL</t>
  </si>
  <si>
    <t>CA Santa Monica  City limits of Santa Monica</t>
  </si>
  <si>
    <t xml:space="preserve">EXPLANATIONS BY LINE NUMBER.  Original itemized receipts required per policy. </t>
  </si>
  <si>
    <t>TOTAL DEDUCTIONS</t>
  </si>
  <si>
    <t>CA Santa Rosa Sonoma</t>
  </si>
  <si>
    <t>CA South Lake Tahoe El Dorado</t>
  </si>
  <si>
    <t>CA Stockton  San Joaquin</t>
  </si>
  <si>
    <t>CA Sunnyvale / Palo Alto / San Jose Santa Clara</t>
  </si>
  <si>
    <t>CA Tahoe City Placer</t>
  </si>
  <si>
    <t>Account</t>
  </si>
  <si>
    <t>Cost Center</t>
  </si>
  <si>
    <t>Project</t>
  </si>
  <si>
    <t>SID</t>
  </si>
  <si>
    <t>DOL</t>
  </si>
  <si>
    <t>Voucher Line Description</t>
  </si>
  <si>
    <t>Jrnl Line Ref</t>
  </si>
  <si>
    <t>DEBIT (+)</t>
  </si>
  <si>
    <t>CREDIT (-)</t>
  </si>
  <si>
    <t xml:space="preserve">CA Truckee Nevada </t>
  </si>
  <si>
    <t>CA Visalia Tulare</t>
  </si>
  <si>
    <t>CA West Sacramento / Davis Yolo</t>
  </si>
  <si>
    <t>1700-TRAVEL ADVANCE</t>
  </si>
  <si>
    <t>NEA</t>
  </si>
  <si>
    <t>CA Yosemite National Park Mariposa</t>
  </si>
  <si>
    <t>CO Aspen Pitkin</t>
  </si>
  <si>
    <t>CO Boulder / Broomfield Boulder / Broomfield</t>
  </si>
  <si>
    <t>CO Colorado Springs El Paso</t>
  </si>
  <si>
    <t>CO Cortez Montezuma</t>
  </si>
  <si>
    <t>PERSONAL</t>
  </si>
  <si>
    <t>CO Crested Butte / Gunnison Gunnison</t>
  </si>
  <si>
    <t>OTHER PAID BY TRAVELER</t>
  </si>
  <si>
    <t>populate fields for "Other"</t>
  </si>
  <si>
    <t>CO Denver / Aurora Denver / Adams / Arapahoe / Jefferson</t>
  </si>
  <si>
    <t>CO Douglas  Douglas</t>
  </si>
  <si>
    <t>TRAVELER'S SIGNATURE</t>
  </si>
  <si>
    <t>Date</t>
  </si>
  <si>
    <t>NET TOTAL</t>
  </si>
  <si>
    <t>CO Durango La Plata</t>
  </si>
  <si>
    <t>I declare that the expenses listed above are true and accurate to the best of my knowledge and belief. Reimbursements not adhering to IRS regulations are taxable income and reported to the IRS. Expenses not accounted for within 60 calendar days from the date the expense was incurred are considered taxable income.</t>
  </si>
  <si>
    <t>DUE TRAVELER</t>
  </si>
  <si>
    <t>DUE NEA</t>
  </si>
  <si>
    <t>CO Fort Collins / Loveland Larimer</t>
  </si>
  <si>
    <t>NEA AUTHORIZING SIGNATURE</t>
  </si>
  <si>
    <t>CO Grand Lake Grand</t>
  </si>
  <si>
    <t>PRINT NAME</t>
  </si>
  <si>
    <t>CO Montrose Montrose</t>
  </si>
  <si>
    <t>I declare that the expenses listed above are true and accurate to the best of my knowledge and belief.</t>
  </si>
  <si>
    <t>CO Silverthorne / Breckenridge Summit</t>
  </si>
  <si>
    <t>CO Steamboat Springs Routt</t>
  </si>
  <si>
    <t>Breakfast 100%</t>
  </si>
  <si>
    <t>CO Telluride San Miguel</t>
  </si>
  <si>
    <t>Breakfast 75%</t>
  </si>
  <si>
    <t>CO Vail Eagle</t>
  </si>
  <si>
    <t>Lunch 100%</t>
  </si>
  <si>
    <t>CT Bridgeport / Danbury Fairfield</t>
  </si>
  <si>
    <t>Lunch 75%</t>
  </si>
  <si>
    <t>CT Cromwell / Old Saybrook Middlesex</t>
  </si>
  <si>
    <t>Dinner 100%</t>
  </si>
  <si>
    <t>CT Hartford Hartford</t>
  </si>
  <si>
    <t>Dinner 75%</t>
  </si>
  <si>
    <t>CT New Haven New Haven</t>
  </si>
  <si>
    <t>CT New London / Groton New London</t>
  </si>
  <si>
    <t>DC District of Columbia Washington DC (also the cities of Alexandria, Falls Church and Fairfax, and the counties of Arlington and Fairfax, in Virginia; and the counties of Montgomery and Prince George's in Maryland)</t>
  </si>
  <si>
    <t>DE Lewes Sussex</t>
  </si>
  <si>
    <t>DE Wilmington New Castle</t>
  </si>
  <si>
    <t>FL Boca Raton / Delray Beach / Jupiter Palm Beach / Hendry</t>
  </si>
  <si>
    <t>PER DIEM RATE</t>
  </si>
  <si>
    <t>FL Bradenton Manatee</t>
  </si>
  <si>
    <t>PER DIEM RATE BLANK TEST</t>
  </si>
  <si>
    <t>FL Cocoa Beach Brevard</t>
  </si>
  <si>
    <t>PERCENT</t>
  </si>
  <si>
    <t>FL Daytona Beach Volusia</t>
  </si>
  <si>
    <t>TOTAL M&amp;IE PER DIEM @ PERCENT</t>
  </si>
  <si>
    <t>FL Fort Lauderdale Broward</t>
  </si>
  <si>
    <t>INCIDENTAL PER DIEM-requires link</t>
  </si>
  <si>
    <t>FL Fort Myers Lee</t>
  </si>
  <si>
    <t xml:space="preserve">MEAL PER DIEM </t>
  </si>
  <si>
    <t>FL Fort Walton Beach / De Funiak Springs Okaloosa / Walton</t>
  </si>
  <si>
    <t>TOTAL MEALS PROVIDED</t>
  </si>
  <si>
    <t>FL Gulf Breeze Santa Rosa</t>
  </si>
  <si>
    <t>MEAL PROVIDED TEST</t>
  </si>
  <si>
    <t>FL Key West Monroe</t>
  </si>
  <si>
    <t>INCIDENTAL DUE TRAVELER</t>
  </si>
  <si>
    <t>FL Miami Miami-Dade</t>
  </si>
  <si>
    <t>TOTAL MEALS PROVIDED + INCIDENTAL</t>
  </si>
  <si>
    <t>FL Naples Collier</t>
  </si>
  <si>
    <t>MEAL PER DIEM BALANCE</t>
  </si>
  <si>
    <t>FL Orlando Orange</t>
  </si>
  <si>
    <t>MEAL DUE TRAVELER</t>
  </si>
  <si>
    <t>FL Panama City Bay</t>
  </si>
  <si>
    <t>FL Pensacola  Escambia</t>
  </si>
  <si>
    <t>DESTINATION BLANK TEST</t>
  </si>
  <si>
    <t>FL Punta Gorda Charlotte</t>
  </si>
  <si>
    <t>PERCENT BLANK TEST</t>
  </si>
  <si>
    <t>FL Sarasota Sarasota</t>
  </si>
  <si>
    <t>TOTAL BLANK TEST</t>
  </si>
  <si>
    <t>FL Sebring Highlands</t>
  </si>
  <si>
    <t>TOTAL M&amp;IE DUE TRAVELER</t>
  </si>
  <si>
    <t>FL St. Augustine St. Johns</t>
  </si>
  <si>
    <t>FL Stuart Martin</t>
  </si>
  <si>
    <t>TOTAL TRANSPORTATION</t>
  </si>
  <si>
    <t>FL Tallahassee Leon</t>
  </si>
  <si>
    <t>FL Tampa / St. Petersburg Pinellas / Hillsborough</t>
  </si>
  <si>
    <t>FL Vero Beach Indian River</t>
  </si>
  <si>
    <t>Travel Group Code</t>
  </si>
  <si>
    <t>GA Athens Clarke</t>
  </si>
  <si>
    <t>GA Atlanta Fulton / Dekalb</t>
  </si>
  <si>
    <t>DATE BLANK TEST</t>
  </si>
  <si>
    <t>GA Augusta Richmond</t>
  </si>
  <si>
    <t>MILEAGE RATE</t>
  </si>
  <si>
    <t>GA Jekyll Island / Brunswick Glynn</t>
  </si>
  <si>
    <t>MILEAGE</t>
  </si>
  <si>
    <t>GA Marietta Cobb</t>
  </si>
  <si>
    <t>MILEAGE AMOUNT</t>
  </si>
  <si>
    <t>GA Savannah Chatham</t>
  </si>
  <si>
    <t>IA Dallas Dallas</t>
  </si>
  <si>
    <t>IA Des Moines Polk</t>
  </si>
  <si>
    <t>MA Boston / Cambridge Suffolk, city of Cambridge</t>
  </si>
  <si>
    <t>TOTAL  EXPENSES</t>
  </si>
  <si>
    <t>ID Boise Ada</t>
  </si>
  <si>
    <t>MA Burlington / Woburn Middlesex less the city of Cambridge</t>
  </si>
  <si>
    <t>EXPENSE DATE TEST</t>
  </si>
  <si>
    <t>ID Coeur d'Alene Kootenai</t>
  </si>
  <si>
    <t>MA Falmouth City limits of Falmouth</t>
  </si>
  <si>
    <t>TOTAL REIMBURSED</t>
  </si>
  <si>
    <t>ID Sun Valley / Ketchum Blaine / Elmore</t>
  </si>
  <si>
    <t>MA Hyannis Barnstable less the city of Falmouth</t>
  </si>
  <si>
    <t>IL Bolingbrook / Romeoville / Lemont Will</t>
  </si>
  <si>
    <t>MA Martha's Vineyard Dukes</t>
  </si>
  <si>
    <t>DIRECT BILLED AIRFARE</t>
  </si>
  <si>
    <t>IL Chicago Cook / Lake</t>
  </si>
  <si>
    <t>MA Nantucket Nantucket</t>
  </si>
  <si>
    <t>DIRECT BILLED AUTO</t>
  </si>
  <si>
    <t>IL East St. Louis / O'Fallon / Fairview Heights St. Clair</t>
  </si>
  <si>
    <t>MA Northampton Hampshire</t>
  </si>
  <si>
    <t>DIRECT BILLED CREDIT CARD</t>
  </si>
  <si>
    <t>IL Oak Brook Terrace DuPage</t>
  </si>
  <si>
    <t>MA Pittsfield Berkshire</t>
  </si>
  <si>
    <t>CREDIT CARD MEAL REDUCTION</t>
  </si>
  <si>
    <t>IN Bloomington  Monroe</t>
  </si>
  <si>
    <t>MA Plymouth / Taunton / New Bedford Plymouth / Bristol</t>
  </si>
  <si>
    <t>IN Ft. Wayne Allen</t>
  </si>
  <si>
    <t>MA Quincy Norfolk</t>
  </si>
  <si>
    <t>DEDUCTIONS DATE TEST</t>
  </si>
  <si>
    <t>IN Hammond / Munster / Merrillville Lake</t>
  </si>
  <si>
    <t>MA Springfield Hampden</t>
  </si>
  <si>
    <t>PERSONAL  CHARGES</t>
  </si>
  <si>
    <t>IN Indianapolis / Carmel Marion / Hamilton</t>
  </si>
  <si>
    <t>MA Worcester Worcester</t>
  </si>
  <si>
    <t>TRAVEL ADVANCE</t>
  </si>
  <si>
    <t>IN Lafayette / West Lafayette Tippecanoe</t>
  </si>
  <si>
    <t>MD Aberdeen / Bel Air / Belcamp Harford</t>
  </si>
  <si>
    <t>KS Kansas City / Overland Park Wyandotte / Johnson / Leavenworth</t>
  </si>
  <si>
    <t>MD Annapolis Anne Arundel</t>
  </si>
  <si>
    <t>KS Wichita Sedgwick</t>
  </si>
  <si>
    <t>KY Boone Boone</t>
  </si>
  <si>
    <t>KY Kenton Kenton</t>
  </si>
  <si>
    <t>KY Lexington Fayette</t>
  </si>
  <si>
    <t>KY Louisville Jefferson</t>
  </si>
  <si>
    <t>LA Alexandria / Leesville / Natchitoches Allen / Jefferson Davis / Natchitoches / Rapides / Vernon Parishes</t>
  </si>
  <si>
    <t>LA Baton Rouge East Baton Rouge Parish</t>
  </si>
  <si>
    <t>LA New Orleans Orleans / Jefferson Parishes</t>
  </si>
  <si>
    <t>MA Andover Essex</t>
  </si>
  <si>
    <t>MD Baltimore City Baltimore City</t>
  </si>
  <si>
    <t>MD Baltimore County Baltimore</t>
  </si>
  <si>
    <t>MD Cambridge / St. Michaels Dorchester / Talbot</t>
  </si>
  <si>
    <t>MD Centreville Queen Anne</t>
  </si>
  <si>
    <t>MD Columbia Howard</t>
  </si>
  <si>
    <t>MD Frederick Frederick</t>
  </si>
  <si>
    <t>MD Ocean City Worcester</t>
  </si>
  <si>
    <t>ME Bar Harbor / Rockport Hancock / Knox</t>
  </si>
  <si>
    <t xml:space="preserve">ME Kennebunk / Kittery / Sanford York </t>
  </si>
  <si>
    <t>ME Portland Cumberland / Sagadahoc</t>
  </si>
  <si>
    <t>MI Ann Arbor Washtenaw</t>
  </si>
  <si>
    <t>MI Detroit Wayne</t>
  </si>
  <si>
    <t>MI East Lansing / Lansing Ingham / Eaton</t>
  </si>
  <si>
    <t>MI Grand Rapids Kent</t>
  </si>
  <si>
    <t>MI Holland Ottawa</t>
  </si>
  <si>
    <t>MI Kalamazoo / Battle Creek  Kalamazoo / Calhoun</t>
  </si>
  <si>
    <t>MI Mackinac Island Mackinac</t>
  </si>
  <si>
    <t>MI Midland Midland</t>
  </si>
  <si>
    <t>MI Muskegon Muskegon</t>
  </si>
  <si>
    <t>MI Petoskey Emmet</t>
  </si>
  <si>
    <t>MI Pontiac / Auburn Hills  Oakland</t>
  </si>
  <si>
    <t>MI South Haven Van Buren</t>
  </si>
  <si>
    <t>MI Traverse City Grand Traverse</t>
  </si>
  <si>
    <t>MN Duluth St. Louis</t>
  </si>
  <si>
    <t>MN Eagan / Burnsville / Mendota Heights Dakota</t>
  </si>
  <si>
    <t>MN Minneapolis / St. Paul Hennepin / Ramsey</t>
  </si>
  <si>
    <t>MN Rochester Olmsted</t>
  </si>
  <si>
    <t>MO Kansas City Jackson / Clay / Cass / Platte</t>
  </si>
  <si>
    <t>MO St. Louis St. Louis / St. Louis City / St. Charles</t>
  </si>
  <si>
    <t>MS Oxford Lafayette</t>
  </si>
  <si>
    <t>MS Southaven Desoto</t>
  </si>
  <si>
    <t>MS Starkville  Oktibbeha</t>
  </si>
  <si>
    <t>MT Big Sky / West Yellowstone/Gardiner Gallatin/Park</t>
  </si>
  <si>
    <t>MT Helena Lewis and Clark</t>
  </si>
  <si>
    <t>MT Kalispell/Whitefish Flathead</t>
  </si>
  <si>
    <t>MT Missoula Missoula</t>
  </si>
  <si>
    <t>NC Asheville  Buncombe</t>
  </si>
  <si>
    <t>NC Atlantic Beach / Morehead City Carteret</t>
  </si>
  <si>
    <t>NC Chapel Hill Orange</t>
  </si>
  <si>
    <t>NC Charlotte Mecklenburg</t>
  </si>
  <si>
    <t>NC Durham Durham</t>
  </si>
  <si>
    <t>NC Fayetteville Cumberland</t>
  </si>
  <si>
    <t>NC Greensboro Guilford</t>
  </si>
  <si>
    <t>NC Kill Devil Hills Dare</t>
  </si>
  <si>
    <t>NC Raleigh Wake</t>
  </si>
  <si>
    <t>NC Wilmington New Hanover</t>
  </si>
  <si>
    <t>NE Omaha Douglas</t>
  </si>
  <si>
    <t>NH Concord Merrimack</t>
  </si>
  <si>
    <t>NH Conway Caroll</t>
  </si>
  <si>
    <t>NH Durham Strafford</t>
  </si>
  <si>
    <t>NH Laconia Belknap</t>
  </si>
  <si>
    <t>NH Lebanon / Lincoln / West Lebanon Grafton</t>
  </si>
  <si>
    <t>NH Manchester Hillsborough</t>
  </si>
  <si>
    <t>NH Portsmouth Rockingham</t>
  </si>
  <si>
    <t>NJ Cherry Hill / Moorestown Camden / Burlington</t>
  </si>
  <si>
    <t>NJ Eatontown / Freehold Monmouth</t>
  </si>
  <si>
    <t xml:space="preserve">NJ Edison / Piscataway Middlesex </t>
  </si>
  <si>
    <t>NJ Flemington Hunterdon</t>
  </si>
  <si>
    <t>NJ Newark Essex / Bergen / Hudson / Passaic</t>
  </si>
  <si>
    <t>NJ Parsippany Morris</t>
  </si>
  <si>
    <t>NJ Princeton / Trenton Mercer</t>
  </si>
  <si>
    <t>NJ Somerset Somerset</t>
  </si>
  <si>
    <t>NJ Springfield / Cranford / New Providence Union</t>
  </si>
  <si>
    <t>NJ Toms River Ocean</t>
  </si>
  <si>
    <t>NM Albuquerque Bernalillo</t>
  </si>
  <si>
    <t>NM Carlsbad Eddy</t>
  </si>
  <si>
    <t>NM Santa Fe Santa Fe</t>
  </si>
  <si>
    <t>NM Taos Taos</t>
  </si>
  <si>
    <t>NV Incline Village / Reno / Sparks Washoe</t>
  </si>
  <si>
    <t>NV Las Vegas Clark</t>
  </si>
  <si>
    <t>NY Albany Albany</t>
  </si>
  <si>
    <t>NY Binghamton Broome</t>
  </si>
  <si>
    <t>NY Buffalo Erie</t>
  </si>
  <si>
    <t>NY Floral Park / Garden City / Great Neck Nassau</t>
  </si>
  <si>
    <t>NY Glens Falls Warren</t>
  </si>
  <si>
    <t>NY Ithaca Tompkins</t>
  </si>
  <si>
    <t>NY Kingston Ulster</t>
  </si>
  <si>
    <t>NY Lake Placid Essex</t>
  </si>
  <si>
    <t>NY New York City Bronx / Kings / New York / Queens / Richmond</t>
  </si>
  <si>
    <t>NY Niagara Falls Niagara</t>
  </si>
  <si>
    <t>NY Nyack / Palisades Rockland</t>
  </si>
  <si>
    <t>NY Poughkeepsie Dutchess</t>
  </si>
  <si>
    <t>NY Riverhead / Ronkonkoma / Melville Suffolk</t>
  </si>
  <si>
    <t>NY Rochester Monroe</t>
  </si>
  <si>
    <t>NY Saratoga Springs / Schenectady Saratoga / Schenectady</t>
  </si>
  <si>
    <t>NY Syracuse / Oswego Onondaga / Oswego</t>
  </si>
  <si>
    <t>NY Tarrytown / White Plains / New Rochelle Westchester</t>
  </si>
  <si>
    <t>NY Troy  Rensselaer</t>
  </si>
  <si>
    <t>NY West Point Orange</t>
  </si>
  <si>
    <t>OH Akron Summit</t>
  </si>
  <si>
    <t>OH Canton Stark</t>
  </si>
  <si>
    <t>OH Cincinnati Hamilton / Clermont</t>
  </si>
  <si>
    <t>OH Cleveland Cuyahoga</t>
  </si>
  <si>
    <t>OH Columbus Franklin</t>
  </si>
  <si>
    <t>OH Dayton / Fairborn Greene / Montgomery</t>
  </si>
  <si>
    <t>OH Hamilton Butler / Warren</t>
  </si>
  <si>
    <t>OH Mentor Lake</t>
  </si>
  <si>
    <t>OH Sandusky Erie</t>
  </si>
  <si>
    <t>OH Wooster Wayne</t>
  </si>
  <si>
    <t>OK Oklahoma City Oklahoma</t>
  </si>
  <si>
    <t>OR Beaverton Washington</t>
  </si>
  <si>
    <t>OR Bend Deschutes</t>
  </si>
  <si>
    <t>OR Clackamas Clackamas</t>
  </si>
  <si>
    <t>OR Eugene / Florence Lane</t>
  </si>
  <si>
    <t>OR Lincoln City Lincoln</t>
  </si>
  <si>
    <t>OR Portland Multnomah</t>
  </si>
  <si>
    <t>OR Seaside Clatsop</t>
  </si>
  <si>
    <t>PA Allentown / Easton / Bethlehem Lehigh / Northampton</t>
  </si>
  <si>
    <t>PA Bucks Bucks</t>
  </si>
  <si>
    <t>PA Chester / Radnor / Essington Delaware</t>
  </si>
  <si>
    <t>PA Erie Erie</t>
  </si>
  <si>
    <t>PA Gettysburg Adams</t>
  </si>
  <si>
    <t>PA Harrisburg Dauphin County excluding Hershey</t>
  </si>
  <si>
    <t>PA Hershey Hershey</t>
  </si>
  <si>
    <t>PA Lancaster Lancaster</t>
  </si>
  <si>
    <t>PA Malvern / Frazer / Berwyn Chester</t>
  </si>
  <si>
    <t>PA Montgomery Montgomery</t>
  </si>
  <si>
    <t>PA Philadelphia Philadelphia</t>
  </si>
  <si>
    <t>PA Pittsburgh Allegheny</t>
  </si>
  <si>
    <t>PA Reading Berks</t>
  </si>
  <si>
    <t>PA State College  Centre</t>
  </si>
  <si>
    <t>RI East Greenwich / Warwick Kent</t>
  </si>
  <si>
    <t xml:space="preserve">RI Jamestown / Middletown / Newport Newport </t>
  </si>
  <si>
    <t>RI Providence / Bristol Providence / Bristol</t>
  </si>
  <si>
    <t>SC Charleston Charleston / Berkeley / Dorchester</t>
  </si>
  <si>
    <t>SC Columbia Richland / Lexington</t>
  </si>
  <si>
    <t>SC Hilton Head Beaufort</t>
  </si>
  <si>
    <t>SC Myrtle Beach Horry</t>
  </si>
  <si>
    <t>SD Deadwood / Spearfish  Lawrence</t>
  </si>
  <si>
    <t>SD Hot Springs Fall River / Custer</t>
  </si>
  <si>
    <t>SD Rapid City Pennington</t>
  </si>
  <si>
    <t>TN Brentwood / Franklin Williamson</t>
  </si>
  <si>
    <t>TN Chattanooga  Hamilton</t>
  </si>
  <si>
    <t>TN Knoxville Knox</t>
  </si>
  <si>
    <t>TN Memphis Shelby</t>
  </si>
  <si>
    <t>TN Nashville Davidson</t>
  </si>
  <si>
    <t>TX Arlington / Fort Worth / Grapevine Tarrant County / City of Grapevine</t>
  </si>
  <si>
    <t>TX Austin Travis</t>
  </si>
  <si>
    <t>TX Big Spring Howard</t>
  </si>
  <si>
    <t>TX Corpus Christi Nueces</t>
  </si>
  <si>
    <t xml:space="preserve">TX Dallas Dallas </t>
  </si>
  <si>
    <t>TX El Paso El Paso</t>
  </si>
  <si>
    <t>TX Galveston Galveston</t>
  </si>
  <si>
    <t>TX Houston Montgomery / Fort Bend / Harris</t>
  </si>
  <si>
    <t>TX Midland / Odessa Midland / Andrews / Ector / Martin</t>
  </si>
  <si>
    <t>TX Pecos Reeves</t>
  </si>
  <si>
    <t>TX Plano Collin</t>
  </si>
  <si>
    <t>TX Round Rock  Williamson</t>
  </si>
  <si>
    <t>TX San Antonio Bexar</t>
  </si>
  <si>
    <t>TX South Padre Island Cameron</t>
  </si>
  <si>
    <t>TX Waco McLennan</t>
  </si>
  <si>
    <t>UT Moab Grand</t>
  </si>
  <si>
    <t>UT Park City Summit</t>
  </si>
  <si>
    <t>UT Provo Utah</t>
  </si>
  <si>
    <t>UT Salt Lake City Salt Lake / Tooele</t>
  </si>
  <si>
    <t>VA Blacksburg Montgomery</t>
  </si>
  <si>
    <t>VA Charlottesville City of Charlottesville / Albemarle</t>
  </si>
  <si>
    <t>VA Loudoun Loudoun</t>
  </si>
  <si>
    <t>VA Lynchburg Campbell / Lynchburg City</t>
  </si>
  <si>
    <t>VA Richmond City of Richmond</t>
  </si>
  <si>
    <t>VA Roanoke City limits of Roanoke</t>
  </si>
  <si>
    <t>VA Virginia Beach City of Virginia Beach</t>
  </si>
  <si>
    <t>VA Wallops Island Accomack</t>
  </si>
  <si>
    <t>VA Williamsburg / York James City / York Counties / City of Williamsburg</t>
  </si>
  <si>
    <t>VT Burlington Chittenden</t>
  </si>
  <si>
    <t>VT Manchester Bennington</t>
  </si>
  <si>
    <t>VT Montpelier Washington</t>
  </si>
  <si>
    <t>VT Stowe  Lamoille</t>
  </si>
  <si>
    <t>VT White River Junction Windsor</t>
  </si>
  <si>
    <t>WA Everett / Lynnwood Snohomish</t>
  </si>
  <si>
    <t>WA Ocean Shores Grays Harbor</t>
  </si>
  <si>
    <t>WA Olympia / Tumwater Thurston</t>
  </si>
  <si>
    <t>WA Port Angeles / Port Townsend Clallam / Jefferson</t>
  </si>
  <si>
    <t>WA Richland / Pasco Benton / Franklin</t>
  </si>
  <si>
    <t>WA Seattle King</t>
  </si>
  <si>
    <t>WA Spokane Spokane</t>
  </si>
  <si>
    <t>WA Tacoma Pierce</t>
  </si>
  <si>
    <t>WA Vancouver Clark / Cowlitz / Skamania</t>
  </si>
  <si>
    <t>WI Appleton Outagamie</t>
  </si>
  <si>
    <t>WI Brookfield / Racine Waukesha / Racine</t>
  </si>
  <si>
    <t>WI Madison Dane</t>
  </si>
  <si>
    <t>WI Milwaukee Milwaukee</t>
  </si>
  <si>
    <t>WI Sturgeon Bay Door</t>
  </si>
  <si>
    <t>WI Wisconsin Dells Columbia</t>
  </si>
  <si>
    <t>WV Charleston Kanawha</t>
  </si>
  <si>
    <t>WV Morgantown Monongalia</t>
  </si>
  <si>
    <t>WY Cody Park</t>
  </si>
  <si>
    <t>WY Jackson / Pinedale Teton / Sublette</t>
  </si>
  <si>
    <t>WY Rock Springs Sweetwater</t>
  </si>
  <si>
    <t>OUTSIDE CONUS AND FOREIGN</t>
  </si>
  <si>
    <t>Destination-enter each day of travel</t>
  </si>
  <si>
    <t>enter destination</t>
  </si>
  <si>
    <t>Total Per Diem Destination-each day of travel</t>
  </si>
  <si>
    <t>Per Diem 75% or 100%-select each day of travel</t>
  </si>
  <si>
    <t>select drop down box: either 100% or 75%</t>
  </si>
  <si>
    <t>automatic calculation</t>
  </si>
  <si>
    <t>Incidental Per Diem</t>
  </si>
  <si>
    <t>INCIDENTAL PER DIEM: different than conus</t>
  </si>
  <si>
    <t>PER RATE BLANK TEST</t>
  </si>
  <si>
    <t>GENERAL SERVICES ADMINISTRATION (GSA) = CONUS</t>
  </si>
  <si>
    <t>WEBSITE - CONUS</t>
  </si>
  <si>
    <r>
      <t xml:space="preserve">Use for travel destinations within CONUS (the Continental United States).  </t>
    </r>
    <r>
      <rPr>
        <b/>
        <sz val="11"/>
        <color rgb="FFFF0000"/>
        <rFont val="Arial"/>
        <family val="2"/>
      </rPr>
      <t xml:space="preserve">International travel and to Alaska and Hawaii should be reported on OCONUS tab.  </t>
    </r>
  </si>
  <si>
    <t>https://www.gsa.gov/travel/plan-book/per-diem-rates</t>
  </si>
  <si>
    <t>What if a city is not listed on the CONUS Per Diem website?  If a city is not listed, 1. Determine (via google, etc.) the county the city is located. 2.  Per GSA website, if COUNTY is  listed, use that COUNTY per diem rate.  If the city and the county are not listed, then that area receives the standard CONUS location rate for meals and incidental expenses.</t>
  </si>
  <si>
    <t>DEPARTMENT OF DEFENSE = OCONUS</t>
  </si>
  <si>
    <t>WEBSITE - OCONUS</t>
  </si>
  <si>
    <r>
      <t xml:space="preserve">The Department of Defense sets rates for </t>
    </r>
    <r>
      <rPr>
        <b/>
        <sz val="11"/>
        <color rgb="FFFF0000"/>
        <rFont val="Arial"/>
        <family val="2"/>
      </rPr>
      <t>Alaska, Hawaii,</t>
    </r>
    <r>
      <rPr>
        <sz val="11"/>
        <rFont val="Arial"/>
        <family val="2"/>
      </rPr>
      <t xml:space="preserve"> U.S. Territories, and Possessions (OCONUS rates).  </t>
    </r>
    <r>
      <rPr>
        <i/>
        <sz val="11"/>
        <rFont val="Arial"/>
        <family val="2"/>
      </rPr>
      <t>Website rates may be PUBLISHED monthly</t>
    </r>
    <r>
      <rPr>
        <sz val="11"/>
        <rFont val="Arial"/>
        <family val="2"/>
      </rPr>
      <t xml:space="preserve">; therefore, access rates for each travel date and determine the effective date of rate. </t>
    </r>
    <r>
      <rPr>
        <b/>
        <sz val="11"/>
        <color rgb="FFFF0000"/>
        <rFont val="Arial"/>
        <family val="2"/>
      </rPr>
      <t>Per Diem Rate = Local Meals + Local Incidentals</t>
    </r>
    <r>
      <rPr>
        <sz val="11"/>
        <rFont val="Arial"/>
        <family val="2"/>
      </rPr>
      <t xml:space="preserve">. Per Diem Rates must be manually entered on the Travel Expense Form.  </t>
    </r>
    <r>
      <rPr>
        <b/>
        <sz val="11"/>
        <color rgb="FFFF0000"/>
        <rFont val="Arial"/>
        <family val="2"/>
      </rPr>
      <t>Print and attach rate to the Travel Expense Form.</t>
    </r>
  </si>
  <si>
    <t>https://www.defensetravel.dod.mil/site/perdiemCalc.cfm</t>
  </si>
  <si>
    <t>DEPARTMENT OF STATE = FOREIGN</t>
  </si>
  <si>
    <t>WEBSITE - FOREIGN</t>
  </si>
  <si>
    <r>
      <t xml:space="preserve">The Department of State (DOS) prescribes rates for foreign overseas locations.   </t>
    </r>
    <r>
      <rPr>
        <i/>
        <sz val="11"/>
        <rFont val="Arial"/>
        <family val="2"/>
      </rPr>
      <t>Website rates may be PUBLISHED monthly</t>
    </r>
    <r>
      <rPr>
        <sz val="11"/>
        <rFont val="Arial"/>
        <family val="2"/>
      </rPr>
      <t>; therefore, access rates for each travel date and determine the effective date of rate.  Per Diem Rates must be manually entered on the Travel Expense Form.</t>
    </r>
    <r>
      <rPr>
        <b/>
        <sz val="11"/>
        <color rgb="FFFF0000"/>
        <rFont val="Arial"/>
        <family val="2"/>
      </rPr>
      <t xml:space="preserve"> Print and attach rate to Travel Expense Form.</t>
    </r>
  </si>
  <si>
    <t>https://aoprals.state.gov/web920/per_diem.asp</t>
  </si>
  <si>
    <t xml:space="preserve">M&amp;IE (Meals &amp; Incidental Expenses) are reported separately followed by a combined daily rate. The breakdown of rates by meals and incidentals is found in Appendix B.  </t>
  </si>
  <si>
    <t>https://aoprals.state.gov/content.asp?content_id=114&amp;menu_id=75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</si>
</sst>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_(&quot;$&quot;* \(#,##0.00\);_(&quot;$&quot;* &quot;-&quot;??_);_(@_)"/>
    <numFmt numFmtId="43" formatCode="_(* #,##0.00_);_(* \(#,##0.00\);_(* &quot;-&quot;??_);_(@_)"/>
    <numFmt numFmtId="164" formatCode="mmddyy"/>
    <numFmt numFmtId="165" formatCode="#,##0.000_);[Red]\(#,##0.000\)"/>
    <numFmt numFmtId="166" formatCode="0.000"/>
    <numFmt numFmtId="167" formatCode="mm/dd/yy;@"/>
  </numFmts>
  <fonts count="26" x14ac:knownFonts="1">
    <font>
      <sz val="10"/>
      <name val="Arial"/>
    </font>
    <font>
      <sz val="10"/>
      <name val="Arial"/>
      <family val="2"/>
    </font>
    <font>
      <sz val="8"/>
      <color indexed="81"/>
      <name val="Tahoma"/>
      <family val="2"/>
    </font>
    <font>
      <sz val="8"/>
      <color indexed="10"/>
      <name val="Tahoma"/>
      <family val="2"/>
    </font>
    <font>
      <sz val="9"/>
      <color indexed="81"/>
      <name val="Tahoma"/>
      <family val="2"/>
    </font>
    <font>
      <sz val="12"/>
      <color indexed="81"/>
      <name val="Tahoma"/>
      <family val="2"/>
    </font>
    <font>
      <b/>
      <sz val="12"/>
      <color indexed="10"/>
      <name val="Tahoma"/>
      <family val="2"/>
    </font>
    <font>
      <b/>
      <sz val="12"/>
      <color indexed="81"/>
      <name val="Tahoma"/>
      <family val="2"/>
    </font>
    <font>
      <b/>
      <sz val="14"/>
      <color indexed="10"/>
      <name val="Tahoma"/>
      <family val="2"/>
    </font>
    <font>
      <sz val="14"/>
      <color indexed="81"/>
      <name val="Tahoma"/>
      <family val="2"/>
    </font>
    <font>
      <b/>
      <sz val="14"/>
      <color indexed="81"/>
      <name val="Tahoma"/>
      <family val="2"/>
    </font>
    <font>
      <sz val="14"/>
      <color indexed="10"/>
      <name val="Tahoma"/>
      <family val="2"/>
    </font>
    <font>
      <b/>
      <sz val="8"/>
      <color indexed="81"/>
      <name val="Tahoma"/>
      <family val="2"/>
    </font>
    <font>
      <b/>
      <i/>
      <sz val="14"/>
      <color indexed="81"/>
      <name val="Tahoma"/>
      <family val="2"/>
    </font>
    <font>
      <sz val="11"/>
      <color theme="1"/>
      <name val="Calibri"/>
      <family val="2"/>
      <scheme val="minor"/>
    </font>
    <font>
      <b/>
      <sz val="16"/>
      <name val="Arial"/>
      <family val="2"/>
    </font>
    <font>
      <sz val="16"/>
      <name val="Arial"/>
      <family val="2"/>
    </font>
    <font>
      <b/>
      <sz val="16"/>
      <color rgb="FFFF0000"/>
      <name val="Arial"/>
      <family val="2"/>
    </font>
    <font>
      <sz val="16"/>
      <color theme="1"/>
      <name val="Arial"/>
      <family val="2"/>
    </font>
    <font>
      <sz val="16"/>
      <name val="Microsoft Sans Serif"/>
      <family val="2"/>
    </font>
    <font>
      <b/>
      <sz val="11"/>
      <name val="Arial"/>
      <family val="2"/>
    </font>
    <font>
      <sz val="11"/>
      <name val="Arial"/>
      <family val="2"/>
    </font>
    <font>
      <b/>
      <sz val="11"/>
      <color rgb="FFFF0000"/>
      <name val="Arial"/>
      <family val="2"/>
    </font>
    <font>
      <u/>
      <sz val="10"/>
      <color theme="10"/>
      <name val="Arial"/>
      <family val="2"/>
    </font>
    <font>
      <i/>
      <sz val="11"/>
      <name val="Arial"/>
      <family val="2"/>
    </font>
    <font>
      <sz val="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0">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indexed="64"/>
      </left>
      <right/>
      <top/>
      <bottom/>
      <diagonal/>
    </border>
    <border>
      <left style="medium">
        <color auto="1"/>
      </left>
      <right style="medium">
        <color auto="1"/>
      </right>
      <top/>
      <bottom/>
      <diagonal/>
    </border>
    <border>
      <left style="medium">
        <color indexed="64"/>
      </left>
      <right/>
      <top/>
      <bottom style="medium">
        <color indexed="64"/>
      </bottom>
      <diagonal/>
    </border>
    <border>
      <left style="medium">
        <color auto="1"/>
      </left>
      <right style="medium">
        <color auto="1"/>
      </right>
      <top/>
      <bottom style="medium">
        <color auto="1"/>
      </bottom>
      <diagonal/>
    </border>
    <border>
      <left/>
      <right style="medium">
        <color indexed="64"/>
      </right>
      <top/>
      <bottom/>
      <diagonal/>
    </border>
  </borders>
  <cellStyleXfs count="6">
    <xf numFmtId="0" fontId="0" fillId="0" borderId="0"/>
    <xf numFmtId="43" fontId="14" fillId="0" borderId="0" applyFont="0" applyFill="0" applyBorder="0" applyAlignment="0" applyProtection="0"/>
    <xf numFmtId="44" fontId="1" fillId="0" borderId="0" applyFont="0" applyFill="0" applyBorder="0" applyAlignment="0" applyProtection="0"/>
    <xf numFmtId="0" fontId="1" fillId="0" borderId="0"/>
    <xf numFmtId="0" fontId="23" fillId="0" borderId="0" applyNumberFormat="0" applyFill="0" applyBorder="0" applyAlignment="0" applyProtection="0"/>
    <xf numFmtId="43" fontId="25" fillId="0" borderId="0" applyFont="0" applyFill="0" applyBorder="0" applyAlignment="0" applyProtection="0"/>
  </cellStyleXfs>
  <cellXfs count="206">
    <xf numFmtId="0" fontId="0" fillId="0" borderId="0" xfId="0"/>
    <xf numFmtId="0" fontId="16" fillId="0" borderId="0" xfId="0" applyFont="1" applyAlignment="1">
      <alignment horizontal="left"/>
    </xf>
    <xf numFmtId="0" fontId="16" fillId="0" borderId="0" xfId="0" applyFont="1" applyAlignment="1">
      <alignment horizontal="right"/>
    </xf>
    <xf numFmtId="165" fontId="16" fillId="0" borderId="0" xfId="0" applyNumberFormat="1" applyFont="1" applyAlignment="1">
      <alignment horizontal="right"/>
    </xf>
    <xf numFmtId="0" fontId="15" fillId="0" borderId="0" xfId="0" applyFont="1"/>
    <xf numFmtId="0" fontId="15" fillId="0" borderId="1" xfId="0" applyFont="1" applyBorder="1"/>
    <xf numFmtId="0" fontId="15" fillId="0" borderId="0" xfId="0" applyFont="1" applyAlignment="1">
      <alignment horizontal="right"/>
    </xf>
    <xf numFmtId="14" fontId="15" fillId="0" borderId="5" xfId="0" applyNumberFormat="1" applyFont="1" applyBorder="1" applyAlignment="1">
      <alignment horizontal="right"/>
    </xf>
    <xf numFmtId="49" fontId="15" fillId="0" borderId="0" xfId="0" quotePrefix="1" applyNumberFormat="1" applyFont="1" applyAlignment="1" applyProtection="1">
      <alignment horizontal="center" vertical="center"/>
      <protection locked="0"/>
    </xf>
    <xf numFmtId="0" fontId="16" fillId="0" borderId="0" xfId="0" applyFont="1"/>
    <xf numFmtId="0" fontId="15" fillId="0" borderId="5" xfId="0" applyFont="1" applyBorder="1" applyAlignment="1">
      <alignment horizontal="right"/>
    </xf>
    <xf numFmtId="40" fontId="15" fillId="0" borderId="5" xfId="0" applyNumberFormat="1" applyFont="1" applyBorder="1" applyAlignment="1" applyProtection="1">
      <alignment horizontal="right"/>
      <protection locked="0"/>
    </xf>
    <xf numFmtId="40" fontId="16" fillId="0" borderId="0" xfId="0" applyNumberFormat="1" applyFont="1" applyAlignment="1">
      <alignment horizontal="right"/>
    </xf>
    <xf numFmtId="14" fontId="16" fillId="0" borderId="0" xfId="0" applyNumberFormat="1" applyFont="1" applyAlignment="1">
      <alignment horizontal="right"/>
    </xf>
    <xf numFmtId="2" fontId="16" fillId="0" borderId="0" xfId="0" applyNumberFormat="1" applyFont="1" applyAlignment="1">
      <alignment horizontal="right"/>
    </xf>
    <xf numFmtId="2" fontId="16" fillId="0" borderId="0" xfId="0" applyNumberFormat="1" applyFont="1" applyAlignment="1">
      <alignment horizontal="left"/>
    </xf>
    <xf numFmtId="0" fontId="15" fillId="0" borderId="2" xfId="0" applyFont="1" applyBorder="1" applyAlignment="1" applyProtection="1">
      <alignment horizontal="left"/>
      <protection locked="0"/>
    </xf>
    <xf numFmtId="40" fontId="15" fillId="0" borderId="0" xfId="0" applyNumberFormat="1" applyFont="1" applyAlignment="1">
      <alignment horizontal="center"/>
    </xf>
    <xf numFmtId="165" fontId="16" fillId="0" borderId="0" xfId="0" applyNumberFormat="1" applyFont="1" applyAlignment="1">
      <alignment horizontal="left"/>
    </xf>
    <xf numFmtId="40" fontId="15" fillId="0" borderId="5" xfId="0" applyNumberFormat="1" applyFont="1" applyBorder="1" applyAlignment="1">
      <alignment horizontal="right"/>
    </xf>
    <xf numFmtId="43" fontId="15" fillId="0" borderId="0" xfId="0" applyNumberFormat="1" applyFont="1" applyAlignment="1">
      <alignment horizontal="center"/>
    </xf>
    <xf numFmtId="0" fontId="15" fillId="0" borderId="0" xfId="0" applyFont="1" applyAlignment="1" applyProtection="1">
      <alignment horizontal="center"/>
      <protection locked="0"/>
    </xf>
    <xf numFmtId="43" fontId="15" fillId="0" borderId="5" xfId="0" applyNumberFormat="1" applyFont="1" applyBorder="1" applyAlignment="1">
      <alignment horizontal="right"/>
    </xf>
    <xf numFmtId="0" fontId="15" fillId="0" borderId="2" xfId="0" applyFont="1" applyBorder="1" applyAlignment="1" applyProtection="1">
      <alignment horizontal="center"/>
      <protection locked="0"/>
    </xf>
    <xf numFmtId="43" fontId="15" fillId="0" borderId="8" xfId="0" applyNumberFormat="1" applyFont="1" applyBorder="1" applyAlignment="1">
      <alignment horizontal="right"/>
    </xf>
    <xf numFmtId="40" fontId="16" fillId="0" borderId="0" xfId="0" applyNumberFormat="1" applyFont="1"/>
    <xf numFmtId="40" fontId="16" fillId="0" borderId="0" xfId="0" applyNumberFormat="1" applyFont="1" applyAlignment="1">
      <alignment horizontal="left"/>
    </xf>
    <xf numFmtId="0" fontId="15" fillId="0" borderId="2" xfId="0" applyFont="1" applyBorder="1"/>
    <xf numFmtId="0" fontId="15" fillId="0" borderId="8" xfId="0" applyFont="1" applyBorder="1" applyAlignment="1">
      <alignment horizontal="right"/>
    </xf>
    <xf numFmtId="14" fontId="15" fillId="0" borderId="0" xfId="0" applyNumberFormat="1" applyFont="1" applyAlignment="1">
      <alignment horizontal="right"/>
    </xf>
    <xf numFmtId="10" fontId="16" fillId="0" borderId="0" xfId="0" applyNumberFormat="1" applyFont="1" applyAlignment="1">
      <alignment horizontal="right"/>
    </xf>
    <xf numFmtId="166" fontId="16" fillId="0" borderId="0" xfId="0" applyNumberFormat="1" applyFont="1" applyAlignment="1">
      <alignment horizontal="right"/>
    </xf>
    <xf numFmtId="40" fontId="15" fillId="0" borderId="0" xfId="0" applyNumberFormat="1" applyFont="1" applyAlignment="1" applyProtection="1">
      <alignment horizontal="center" wrapText="1"/>
      <protection locked="0"/>
    </xf>
    <xf numFmtId="40" fontId="16" fillId="0" borderId="0" xfId="2" applyNumberFormat="1" applyFont="1" applyFill="1" applyBorder="1" applyAlignment="1" applyProtection="1">
      <alignment horizontal="right"/>
    </xf>
    <xf numFmtId="0" fontId="16" fillId="0" borderId="0" xfId="0" applyFont="1" applyAlignment="1">
      <alignment vertical="center"/>
    </xf>
    <xf numFmtId="0" fontId="16" fillId="0" borderId="0" xfId="0" applyFont="1" applyAlignment="1">
      <alignment horizontal="left" vertical="center"/>
    </xf>
    <xf numFmtId="49" fontId="15" fillId="0" borderId="0" xfId="0" applyNumberFormat="1" applyFont="1" applyAlignment="1">
      <alignment horizontal="right"/>
    </xf>
    <xf numFmtId="10" fontId="16" fillId="0" borderId="0" xfId="0" applyNumberFormat="1" applyFont="1"/>
    <xf numFmtId="40" fontId="16" fillId="0" borderId="0" xfId="3" applyNumberFormat="1" applyFont="1" applyAlignment="1">
      <alignment horizontal="right"/>
    </xf>
    <xf numFmtId="0" fontId="15" fillId="0" borderId="0" xfId="0" applyFont="1" applyAlignment="1">
      <alignment horizontal="left"/>
    </xf>
    <xf numFmtId="43" fontId="16" fillId="0" borderId="0" xfId="0" applyNumberFormat="1" applyFont="1" applyAlignment="1">
      <alignment horizontal="right"/>
    </xf>
    <xf numFmtId="0" fontId="16" fillId="0" borderId="0" xfId="0" applyFont="1" applyAlignment="1">
      <alignment horizontal="right" vertical="center"/>
    </xf>
    <xf numFmtId="0" fontId="15" fillId="0" borderId="9" xfId="0" applyFont="1" applyBorder="1"/>
    <xf numFmtId="38" fontId="19" fillId="0" borderId="4" xfId="0" applyNumberFormat="1" applyFont="1" applyBorder="1" applyAlignment="1">
      <alignment horizontal="right" vertical="top"/>
    </xf>
    <xf numFmtId="38" fontId="16" fillId="0" borderId="0" xfId="0" applyNumberFormat="1" applyFont="1"/>
    <xf numFmtId="0" fontId="15" fillId="0" borderId="0" xfId="0" applyFont="1" applyAlignment="1">
      <alignment wrapText="1"/>
    </xf>
    <xf numFmtId="0" fontId="16" fillId="0" borderId="0" xfId="0" quotePrefix="1" applyFont="1" applyAlignment="1">
      <alignment horizontal="left"/>
    </xf>
    <xf numFmtId="0" fontId="15" fillId="0" borderId="5" xfId="0" applyFont="1" applyBorder="1" applyProtection="1">
      <protection locked="0"/>
    </xf>
    <xf numFmtId="0" fontId="15" fillId="0" borderId="9" xfId="0" applyFont="1" applyBorder="1" applyAlignment="1" applyProtection="1">
      <alignment horizontal="left"/>
      <protection locked="0"/>
    </xf>
    <xf numFmtId="0" fontId="15" fillId="0" borderId="10" xfId="0" applyFont="1" applyBorder="1" applyAlignment="1" applyProtection="1">
      <alignment horizontal="center"/>
      <protection locked="0"/>
    </xf>
    <xf numFmtId="0" fontId="15" fillId="0" borderId="7" xfId="0" applyFont="1" applyBorder="1" applyAlignment="1">
      <alignment horizontal="right"/>
    </xf>
    <xf numFmtId="43" fontId="15" fillId="0" borderId="7" xfId="0" applyNumberFormat="1" applyFont="1" applyBorder="1" applyAlignment="1">
      <alignment horizontal="right"/>
    </xf>
    <xf numFmtId="43" fontId="15" fillId="0" borderId="11" xfId="0" applyNumberFormat="1" applyFont="1" applyBorder="1" applyAlignment="1">
      <alignment horizontal="right"/>
    </xf>
    <xf numFmtId="0" fontId="15" fillId="0" borderId="10" xfId="0" applyFont="1" applyBorder="1"/>
    <xf numFmtId="0" fontId="15" fillId="0" borderId="10" xfId="0" applyFont="1" applyBorder="1" applyAlignment="1">
      <alignment horizontal="right"/>
    </xf>
    <xf numFmtId="164" fontId="15" fillId="0" borderId="11" xfId="0" applyNumberFormat="1" applyFont="1" applyBorder="1" applyAlignment="1">
      <alignment horizontal="right"/>
    </xf>
    <xf numFmtId="0" fontId="15" fillId="0" borderId="11" xfId="0" applyFont="1" applyBorder="1" applyAlignment="1" applyProtection="1">
      <alignment horizontal="right"/>
      <protection locked="0"/>
    </xf>
    <xf numFmtId="0" fontId="18" fillId="0" borderId="0" xfId="0" applyFont="1" applyAlignment="1">
      <alignment horizontal="left"/>
    </xf>
    <xf numFmtId="0" fontId="18" fillId="0" borderId="0" xfId="0" applyFont="1"/>
    <xf numFmtId="40" fontId="16" fillId="0" borderId="0" xfId="2" applyNumberFormat="1" applyFont="1" applyFill="1" applyBorder="1" applyAlignment="1" applyProtection="1">
      <alignment horizontal="left"/>
    </xf>
    <xf numFmtId="40" fontId="16" fillId="0" borderId="0" xfId="2" applyNumberFormat="1" applyFont="1" applyFill="1" applyBorder="1" applyProtection="1"/>
    <xf numFmtId="40" fontId="18" fillId="0" borderId="0" xfId="0" applyNumberFormat="1" applyFont="1" applyAlignment="1">
      <alignment horizontal="left"/>
    </xf>
    <xf numFmtId="165" fontId="16" fillId="0" borderId="0" xfId="0" applyNumberFormat="1" applyFont="1"/>
    <xf numFmtId="0" fontId="15" fillId="0" borderId="0" xfId="0" applyFont="1" applyAlignment="1">
      <alignment horizontal="right" vertical="top"/>
    </xf>
    <xf numFmtId="43" fontId="15" fillId="0" borderId="10" xfId="0" applyNumberFormat="1" applyFont="1" applyBorder="1"/>
    <xf numFmtId="38" fontId="15" fillId="0" borderId="4" xfId="0" applyNumberFormat="1" applyFont="1" applyBorder="1" applyAlignment="1">
      <alignment horizontal="left" vertical="center"/>
    </xf>
    <xf numFmtId="0" fontId="15" fillId="0" borderId="4" xfId="0" applyFont="1" applyBorder="1" applyAlignment="1">
      <alignment horizontal="left" vertical="center" wrapText="1"/>
    </xf>
    <xf numFmtId="38" fontId="15" fillId="0" borderId="4" xfId="3" applyNumberFormat="1" applyFont="1" applyBorder="1" applyAlignment="1">
      <alignment horizontal="right"/>
    </xf>
    <xf numFmtId="38" fontId="16" fillId="0" borderId="4" xfId="0" applyNumberFormat="1" applyFont="1" applyBorder="1" applyAlignment="1">
      <alignment horizontal="right" vertical="top"/>
    </xf>
    <xf numFmtId="0" fontId="15" fillId="0" borderId="0" xfId="0" applyFont="1" applyAlignment="1">
      <alignment horizontal="center"/>
    </xf>
    <xf numFmtId="49" fontId="15" fillId="0" borderId="5" xfId="0" applyNumberFormat="1" applyFont="1" applyBorder="1" applyAlignment="1">
      <alignment horizontal="right"/>
    </xf>
    <xf numFmtId="167" fontId="15" fillId="0" borderId="5" xfId="0" applyNumberFormat="1" applyFont="1" applyBorder="1" applyAlignment="1">
      <alignment horizontal="right"/>
    </xf>
    <xf numFmtId="167" fontId="15" fillId="0" borderId="2" xfId="0" applyNumberFormat="1" applyFont="1" applyBorder="1" applyAlignment="1" applyProtection="1">
      <alignment horizontal="center"/>
      <protection locked="0"/>
    </xf>
    <xf numFmtId="10" fontId="16" fillId="0" borderId="0" xfId="0" applyNumberFormat="1" applyFont="1" applyAlignment="1">
      <alignment horizontal="left"/>
    </xf>
    <xf numFmtId="43" fontId="15" fillId="0" borderId="0" xfId="0" applyNumberFormat="1" applyFont="1" applyAlignment="1" applyProtection="1">
      <alignment horizontal="center"/>
      <protection locked="0"/>
    </xf>
    <xf numFmtId="43" fontId="15" fillId="0" borderId="6" xfId="0" applyNumberFormat="1" applyFont="1" applyBorder="1" applyAlignment="1">
      <alignment horizontal="center"/>
    </xf>
    <xf numFmtId="43" fontId="15" fillId="0" borderId="6" xfId="0" applyNumberFormat="1" applyFont="1" applyBorder="1" applyAlignment="1">
      <alignment horizontal="center" vertical="center"/>
    </xf>
    <xf numFmtId="43" fontId="15" fillId="0" borderId="6" xfId="0" applyNumberFormat="1" applyFont="1" applyBorder="1" applyAlignment="1" applyProtection="1">
      <alignment horizontal="center"/>
      <protection locked="0"/>
    </xf>
    <xf numFmtId="43" fontId="15" fillId="0" borderId="0" xfId="0" applyNumberFormat="1" applyFont="1" applyAlignment="1">
      <alignment horizontal="center" vertical="center"/>
    </xf>
    <xf numFmtId="43" fontId="15" fillId="0" borderId="0" xfId="0" applyNumberFormat="1" applyFont="1" applyAlignment="1" applyProtection="1">
      <alignment horizontal="center" vertical="center"/>
      <protection locked="0"/>
    </xf>
    <xf numFmtId="43" fontId="15" fillId="0" borderId="2" xfId="0" applyNumberFormat="1" applyFont="1" applyBorder="1" applyAlignment="1" applyProtection="1">
      <alignment horizontal="center" vertical="center"/>
      <protection locked="0"/>
    </xf>
    <xf numFmtId="43" fontId="15" fillId="0" borderId="5" xfId="0" applyNumberFormat="1" applyFont="1" applyBorder="1"/>
    <xf numFmtId="0" fontId="15" fillId="0" borderId="5" xfId="0" applyFont="1" applyBorder="1" applyAlignment="1">
      <alignment horizontal="center"/>
    </xf>
    <xf numFmtId="0" fontId="15" fillId="0" borderId="2" xfId="0" applyFont="1" applyBorder="1" applyAlignment="1">
      <alignment horizontal="left"/>
    </xf>
    <xf numFmtId="0" fontId="16" fillId="0" borderId="0" xfId="0" applyFont="1" applyAlignment="1">
      <alignment horizontal="right" vertical="top"/>
    </xf>
    <xf numFmtId="10" fontId="15" fillId="0" borderId="0" xfId="0" applyNumberFormat="1" applyFont="1" applyAlignment="1" applyProtection="1">
      <alignment horizontal="right"/>
      <protection locked="0"/>
    </xf>
    <xf numFmtId="167" fontId="15" fillId="0" borderId="6" xfId="0" applyNumberFormat="1" applyFont="1" applyBorder="1" applyAlignment="1" applyProtection="1">
      <alignment horizontal="center"/>
      <protection locked="0"/>
    </xf>
    <xf numFmtId="43" fontId="15" fillId="0" borderId="0" xfId="0" applyNumberFormat="1" applyFont="1"/>
    <xf numFmtId="0" fontId="15" fillId="0" borderId="10" xfId="0" applyFont="1" applyBorder="1" applyAlignment="1" applyProtection="1">
      <alignment horizontal="left" wrapText="1"/>
      <protection locked="0"/>
    </xf>
    <xf numFmtId="0" fontId="15" fillId="0" borderId="11" xfId="0" applyFont="1" applyBorder="1" applyAlignment="1">
      <alignment horizontal="right"/>
    </xf>
    <xf numFmtId="43" fontId="16" fillId="0" borderId="10" xfId="0" applyNumberFormat="1" applyFont="1" applyBorder="1" applyAlignment="1" applyProtection="1">
      <alignment horizontal="left" wrapText="1"/>
      <protection locked="0"/>
    </xf>
    <xf numFmtId="43" fontId="15" fillId="0" borderId="0" xfId="3" applyNumberFormat="1" applyFont="1" applyAlignment="1">
      <alignment horizontal="center"/>
    </xf>
    <xf numFmtId="2" fontId="15" fillId="0" borderId="0" xfId="0" applyNumberFormat="1" applyFont="1" applyAlignment="1">
      <alignment horizontal="right"/>
    </xf>
    <xf numFmtId="43" fontId="15" fillId="0" borderId="0" xfId="0" applyNumberFormat="1" applyFont="1" applyAlignment="1">
      <alignment horizontal="right"/>
    </xf>
    <xf numFmtId="0" fontId="15" fillId="0" borderId="3" xfId="0" applyFont="1" applyBorder="1" applyAlignment="1" applyProtection="1">
      <alignment horizontal="left"/>
      <protection locked="0"/>
    </xf>
    <xf numFmtId="14" fontId="15" fillId="0" borderId="1" xfId="0" applyNumberFormat="1" applyFont="1" applyBorder="1" applyAlignment="1">
      <alignment horizontal="left" wrapText="1"/>
    </xf>
    <xf numFmtId="167" fontId="15" fillId="0" borderId="10" xfId="0" applyNumberFormat="1" applyFont="1" applyBorder="1" applyAlignment="1">
      <alignment horizontal="center" wrapText="1"/>
    </xf>
    <xf numFmtId="49" fontId="15" fillId="0" borderId="0" xfId="0" applyNumberFormat="1" applyFont="1" applyAlignment="1" applyProtection="1">
      <alignment horizontal="left"/>
      <protection locked="0"/>
    </xf>
    <xf numFmtId="43" fontId="15" fillId="0" borderId="0" xfId="0" applyNumberFormat="1" applyFont="1" applyAlignment="1">
      <alignment horizontal="center" wrapText="1"/>
    </xf>
    <xf numFmtId="43" fontId="15" fillId="0" borderId="6" xfId="0" applyNumberFormat="1" applyFont="1" applyBorder="1" applyAlignment="1">
      <alignment horizontal="center" wrapText="1"/>
    </xf>
    <xf numFmtId="14" fontId="16" fillId="0" borderId="0" xfId="0" applyNumberFormat="1" applyFont="1" applyAlignment="1">
      <alignment horizontal="left"/>
    </xf>
    <xf numFmtId="0" fontId="15" fillId="0" borderId="6" xfId="0" applyFont="1" applyBorder="1" applyAlignment="1">
      <alignment horizontal="center"/>
    </xf>
    <xf numFmtId="0" fontId="15" fillId="0" borderId="6" xfId="0" applyFont="1" applyBorder="1" applyAlignment="1">
      <alignment horizontal="right"/>
    </xf>
    <xf numFmtId="0" fontId="20" fillId="0" borderId="13" xfId="3" applyFont="1" applyBorder="1" applyAlignment="1">
      <alignment wrapText="1"/>
    </xf>
    <xf numFmtId="0" fontId="20" fillId="0" borderId="14" xfId="3" applyFont="1" applyBorder="1"/>
    <xf numFmtId="0" fontId="20" fillId="0" borderId="0" xfId="3" applyFont="1"/>
    <xf numFmtId="0" fontId="21" fillId="0" borderId="15" xfId="3" applyFont="1" applyBorder="1" applyAlignment="1">
      <alignment wrapText="1"/>
    </xf>
    <xf numFmtId="0" fontId="21" fillId="0" borderId="16" xfId="3" applyFont="1" applyBorder="1"/>
    <xf numFmtId="0" fontId="21" fillId="0" borderId="0" xfId="3" applyFont="1"/>
    <xf numFmtId="0" fontId="21" fillId="0" borderId="17" xfId="3" applyFont="1" applyBorder="1" applyAlignment="1">
      <alignment wrapText="1"/>
    </xf>
    <xf numFmtId="0" fontId="21" fillId="0" borderId="0" xfId="3" applyFont="1" applyAlignment="1">
      <alignment wrapText="1"/>
    </xf>
    <xf numFmtId="0" fontId="20" fillId="0" borderId="14" xfId="3" applyFont="1" applyBorder="1" applyAlignment="1">
      <alignment wrapText="1"/>
    </xf>
    <xf numFmtId="0" fontId="21" fillId="0" borderId="18" xfId="3" applyFont="1" applyBorder="1" applyAlignment="1">
      <alignment wrapText="1"/>
    </xf>
    <xf numFmtId="0" fontId="21" fillId="0" borderId="19" xfId="3" applyFont="1" applyBorder="1"/>
    <xf numFmtId="0" fontId="21" fillId="0" borderId="16" xfId="3" applyFont="1" applyBorder="1" applyAlignment="1">
      <alignment horizontal="left" vertical="center" wrapText="1"/>
    </xf>
    <xf numFmtId="0" fontId="23" fillId="0" borderId="18" xfId="4" applyBorder="1"/>
    <xf numFmtId="49" fontId="15" fillId="0" borderId="0" xfId="0" applyNumberFormat="1" applyFont="1" applyAlignment="1" applyProtection="1">
      <alignment horizontal="center"/>
      <protection locked="0"/>
    </xf>
    <xf numFmtId="49" fontId="15" fillId="0" borderId="2" xfId="0" applyNumberFormat="1" applyFont="1" applyBorder="1" applyAlignment="1" applyProtection="1">
      <alignment horizontal="center"/>
      <protection locked="0"/>
    </xf>
    <xf numFmtId="49" fontId="15" fillId="0" borderId="10" xfId="0" applyNumberFormat="1" applyFont="1" applyBorder="1" applyAlignment="1">
      <alignment horizontal="center"/>
    </xf>
    <xf numFmtId="49" fontId="15" fillId="0" borderId="0" xfId="0" applyNumberFormat="1" applyFont="1" applyAlignment="1">
      <alignment horizontal="center"/>
    </xf>
    <xf numFmtId="49" fontId="15" fillId="0" borderId="2" xfId="0" applyNumberFormat="1" applyFont="1" applyBorder="1" applyAlignment="1">
      <alignment horizontal="center"/>
    </xf>
    <xf numFmtId="0" fontId="23" fillId="0" borderId="16" xfId="4" applyBorder="1"/>
    <xf numFmtId="14" fontId="15" fillId="0" borderId="0" xfId="0" applyNumberFormat="1" applyFont="1" applyAlignment="1">
      <alignment horizontal="left"/>
    </xf>
    <xf numFmtId="0" fontId="15" fillId="2" borderId="10" xfId="0" applyFont="1" applyFill="1" applyBorder="1" applyAlignment="1" applyProtection="1">
      <alignment horizontal="center" wrapText="1"/>
      <protection locked="0"/>
    </xf>
    <xf numFmtId="0" fontId="15" fillId="2" borderId="1" xfId="0" applyFont="1" applyFill="1" applyBorder="1" applyProtection="1">
      <protection locked="0"/>
    </xf>
    <xf numFmtId="43" fontId="15" fillId="0" borderId="0" xfId="0" applyNumberFormat="1" applyFont="1" applyAlignment="1" applyProtection="1">
      <alignment horizontal="right"/>
      <protection locked="0"/>
    </xf>
    <xf numFmtId="0" fontId="15" fillId="0" borderId="6" xfId="0" applyFont="1" applyBorder="1" applyAlignment="1">
      <alignment wrapText="1"/>
    </xf>
    <xf numFmtId="0" fontId="15" fillId="0" borderId="7" xfId="0" applyFont="1" applyBorder="1" applyAlignment="1" applyProtection="1">
      <alignment horizontal="right"/>
      <protection locked="0"/>
    </xf>
    <xf numFmtId="49" fontId="15" fillId="2" borderId="0" xfId="0" quotePrefix="1" applyNumberFormat="1" applyFont="1" applyFill="1" applyAlignment="1" applyProtection="1">
      <alignment horizontal="center" vertical="center"/>
      <protection locked="0"/>
    </xf>
    <xf numFmtId="40" fontId="15" fillId="0" borderId="0" xfId="0" applyNumberFormat="1" applyFont="1" applyAlignment="1">
      <alignment horizontal="right"/>
    </xf>
    <xf numFmtId="43" fontId="16" fillId="0" borderId="0" xfId="0" applyNumberFormat="1" applyFont="1" applyAlignment="1">
      <alignment horizontal="left"/>
    </xf>
    <xf numFmtId="40" fontId="15" fillId="0" borderId="0" xfId="0" applyNumberFormat="1" applyFont="1"/>
    <xf numFmtId="165" fontId="15" fillId="0" borderId="0" xfId="0" applyNumberFormat="1" applyFont="1" applyAlignment="1">
      <alignment horizontal="right"/>
    </xf>
    <xf numFmtId="0" fontId="15" fillId="0" borderId="0" xfId="0" quotePrefix="1" applyFont="1" applyAlignment="1">
      <alignment horizontal="center" vertical="center"/>
    </xf>
    <xf numFmtId="167" fontId="16" fillId="0" borderId="0" xfId="0" applyNumberFormat="1" applyFont="1" applyAlignment="1">
      <alignment horizontal="right"/>
    </xf>
    <xf numFmtId="43" fontId="15" fillId="0" borderId="0" xfId="5" applyFont="1" applyFill="1" applyBorder="1" applyAlignment="1" applyProtection="1">
      <alignment horizontal="center"/>
    </xf>
    <xf numFmtId="43" fontId="15" fillId="0" borderId="6" xfId="0" applyNumberFormat="1" applyFont="1" applyBorder="1" applyAlignment="1">
      <alignment horizontal="left" wrapText="1"/>
    </xf>
    <xf numFmtId="14" fontId="16" fillId="0" borderId="0" xfId="0" applyNumberFormat="1" applyFont="1"/>
    <xf numFmtId="43" fontId="16" fillId="0" borderId="0" xfId="0" applyNumberFormat="1" applyFont="1"/>
    <xf numFmtId="43" fontId="15" fillId="0" borderId="7" xfId="0" applyNumberFormat="1" applyFont="1" applyBorder="1" applyAlignment="1">
      <alignment horizontal="left" wrapText="1"/>
    </xf>
    <xf numFmtId="0" fontId="15" fillId="3" borderId="0" xfId="0" applyFont="1" applyFill="1"/>
    <xf numFmtId="40" fontId="15" fillId="3" borderId="0" xfId="0" applyNumberFormat="1" applyFont="1" applyFill="1"/>
    <xf numFmtId="0" fontId="15" fillId="3" borderId="0" xfId="0" applyFont="1" applyFill="1" applyAlignment="1">
      <alignment horizontal="right"/>
    </xf>
    <xf numFmtId="0" fontId="16" fillId="3" borderId="0" xfId="0" applyFont="1" applyFill="1" applyAlignment="1">
      <alignment horizontal="left"/>
    </xf>
    <xf numFmtId="0" fontId="16" fillId="3" borderId="0" xfId="0" applyFont="1" applyFill="1" applyAlignment="1">
      <alignment horizontal="right"/>
    </xf>
    <xf numFmtId="165" fontId="16" fillId="3" borderId="0" xfId="0" applyNumberFormat="1" applyFont="1" applyFill="1" applyAlignment="1">
      <alignment horizontal="right"/>
    </xf>
    <xf numFmtId="165" fontId="16" fillId="3" borderId="0" xfId="0" applyNumberFormat="1" applyFont="1" applyFill="1" applyAlignment="1">
      <alignment horizontal="left"/>
    </xf>
    <xf numFmtId="0" fontId="16" fillId="3" borderId="0" xfId="0" applyFont="1" applyFill="1"/>
    <xf numFmtId="0" fontId="15" fillId="0" borderId="12" xfId="0" applyFont="1" applyBorder="1" applyAlignment="1">
      <alignment horizontal="left"/>
    </xf>
    <xf numFmtId="0" fontId="15" fillId="0" borderId="6" xfId="0" applyFont="1" applyBorder="1" applyAlignment="1">
      <alignment horizontal="left"/>
    </xf>
    <xf numFmtId="43" fontId="15" fillId="0" borderId="12" xfId="0" applyNumberFormat="1" applyFont="1" applyBorder="1"/>
    <xf numFmtId="43" fontId="15" fillId="0" borderId="6" xfId="0" applyNumberFormat="1" applyFont="1" applyBorder="1"/>
    <xf numFmtId="0" fontId="15" fillId="0" borderId="0" xfId="0" applyFont="1" applyAlignment="1">
      <alignment horizontal="center" vertical="center"/>
    </xf>
    <xf numFmtId="0" fontId="15" fillId="0" borderId="10" xfId="0" applyFont="1" applyBorder="1" applyAlignment="1">
      <alignment horizontal="left"/>
    </xf>
    <xf numFmtId="0" fontId="15" fillId="0" borderId="1" xfId="0" applyFont="1" applyBorder="1" applyAlignment="1">
      <alignment horizontal="left"/>
    </xf>
    <xf numFmtId="43" fontId="15" fillId="0" borderId="2" xfId="0" applyNumberFormat="1" applyFont="1" applyBorder="1"/>
    <xf numFmtId="43" fontId="15" fillId="3" borderId="0" xfId="0" applyNumberFormat="1" applyFont="1" applyFill="1"/>
    <xf numFmtId="0" fontId="15" fillId="3" borderId="0" xfId="0" applyFont="1" applyFill="1" applyAlignment="1">
      <alignment horizontal="left"/>
    </xf>
    <xf numFmtId="165" fontId="15" fillId="3" borderId="0" xfId="0" applyNumberFormat="1" applyFont="1" applyFill="1" applyAlignment="1">
      <alignment horizontal="right"/>
    </xf>
    <xf numFmtId="165" fontId="15" fillId="3" borderId="0" xfId="0" applyNumberFormat="1" applyFont="1" applyFill="1" applyAlignment="1">
      <alignment horizontal="left"/>
    </xf>
    <xf numFmtId="38" fontId="15" fillId="3" borderId="4" xfId="0" applyNumberFormat="1" applyFont="1" applyFill="1" applyBorder="1" applyAlignment="1">
      <alignment horizontal="right" vertical="top"/>
    </xf>
    <xf numFmtId="43" fontId="16" fillId="0" borderId="0" xfId="0" applyNumberFormat="1" applyFont="1" applyAlignment="1">
      <alignment horizontal="left"/>
    </xf>
    <xf numFmtId="43" fontId="15" fillId="0" borderId="1" xfId="0" applyNumberFormat="1" applyFont="1" applyBorder="1" applyAlignment="1">
      <alignment horizontal="left"/>
    </xf>
    <xf numFmtId="43" fontId="15" fillId="0" borderId="0" xfId="0" applyNumberFormat="1" applyFont="1" applyAlignment="1">
      <alignment horizontal="left"/>
    </xf>
    <xf numFmtId="0" fontId="15" fillId="0" borderId="0" xfId="0" applyFont="1" applyAlignment="1" applyProtection="1">
      <alignment horizontal="left"/>
      <protection locked="0"/>
    </xf>
    <xf numFmtId="43" fontId="15" fillId="2" borderId="1" xfId="0" applyNumberFormat="1" applyFont="1" applyFill="1" applyBorder="1" applyAlignment="1">
      <alignment horizontal="left"/>
    </xf>
    <xf numFmtId="43" fontId="15" fillId="2" borderId="0" xfId="0" applyNumberFormat="1" applyFont="1" applyFill="1" applyAlignment="1">
      <alignment horizontal="left"/>
    </xf>
    <xf numFmtId="0" fontId="15" fillId="0" borderId="12" xfId="0" applyFont="1" applyBorder="1" applyAlignment="1">
      <alignment horizontal="left"/>
    </xf>
    <xf numFmtId="0" fontId="15" fillId="0" borderId="6" xfId="0" applyFont="1" applyBorder="1" applyAlignment="1">
      <alignment horizontal="left"/>
    </xf>
    <xf numFmtId="0" fontId="15" fillId="0" borderId="0" xfId="0" applyFont="1" applyAlignment="1" applyProtection="1">
      <alignment horizontal="left" vertical="center"/>
      <protection locked="0"/>
    </xf>
    <xf numFmtId="14" fontId="15" fillId="0" borderId="3" xfId="0" applyNumberFormat="1" applyFont="1" applyBorder="1" applyAlignment="1">
      <alignment horizontal="left"/>
    </xf>
    <xf numFmtId="14" fontId="15" fillId="0" borderId="2" xfId="0" applyNumberFormat="1" applyFont="1" applyBorder="1" applyAlignment="1">
      <alignment horizontal="left"/>
    </xf>
    <xf numFmtId="0" fontId="16" fillId="0" borderId="3" xfId="0" applyFont="1" applyBorder="1" applyAlignment="1">
      <alignment horizontal="left" vertical="center"/>
    </xf>
    <xf numFmtId="0" fontId="16" fillId="0" borderId="2" xfId="0" applyFont="1" applyBorder="1" applyAlignment="1">
      <alignment horizontal="left" vertical="center"/>
    </xf>
    <xf numFmtId="0" fontId="16" fillId="0" borderId="8" xfId="0" applyFont="1" applyBorder="1" applyAlignment="1">
      <alignment horizontal="left" vertical="center"/>
    </xf>
    <xf numFmtId="43" fontId="15" fillId="0" borderId="9" xfId="0" applyNumberFormat="1" applyFont="1" applyBorder="1" applyAlignment="1">
      <alignment horizontal="left"/>
    </xf>
    <xf numFmtId="43" fontId="15" fillId="0" borderId="10" xfId="0" applyNumberFormat="1" applyFont="1" applyBorder="1" applyAlignment="1">
      <alignment horizontal="left"/>
    </xf>
    <xf numFmtId="0" fontId="15" fillId="0" borderId="10" xfId="0" applyFont="1" applyBorder="1" applyAlignment="1" applyProtection="1">
      <alignment horizontal="left" vertical="center"/>
      <protection locked="0"/>
    </xf>
    <xf numFmtId="0" fontId="15" fillId="0" borderId="1" xfId="0" applyFont="1" applyBorder="1" applyAlignment="1" applyProtection="1">
      <alignment horizontal="left"/>
      <protection locked="0"/>
    </xf>
    <xf numFmtId="0" fontId="16" fillId="0" borderId="3" xfId="0" applyFont="1" applyBorder="1" applyAlignment="1">
      <alignment horizontal="left" vertical="center" wrapText="1"/>
    </xf>
    <xf numFmtId="0" fontId="16" fillId="0" borderId="2" xfId="0" applyFont="1" applyBorder="1" applyAlignment="1">
      <alignment horizontal="left" vertical="center" wrapText="1"/>
    </xf>
    <xf numFmtId="0" fontId="16" fillId="0" borderId="8" xfId="0" applyFont="1" applyBorder="1" applyAlignment="1">
      <alignment horizontal="left" vertical="center" wrapText="1"/>
    </xf>
    <xf numFmtId="43" fontId="15" fillId="0" borderId="12" xfId="0" applyNumberFormat="1" applyFont="1" applyBorder="1" applyAlignment="1"/>
    <xf numFmtId="43" fontId="15" fillId="0" borderId="6" xfId="0" applyNumberFormat="1" applyFont="1" applyBorder="1" applyAlignment="1"/>
    <xf numFmtId="43" fontId="15" fillId="0" borderId="12" xfId="0" applyNumberFormat="1" applyFont="1" applyBorder="1" applyAlignment="1">
      <alignment horizontal="left"/>
    </xf>
    <xf numFmtId="43" fontId="15" fillId="0" borderId="6" xfId="0" applyNumberFormat="1" applyFont="1" applyBorder="1" applyAlignment="1">
      <alignment horizontal="left"/>
    </xf>
    <xf numFmtId="40" fontId="15" fillId="0" borderId="10" xfId="0" applyNumberFormat="1" applyFont="1" applyBorder="1" applyAlignment="1">
      <alignment horizontal="right"/>
    </xf>
    <xf numFmtId="40" fontId="15" fillId="0" borderId="0" xfId="0" applyNumberFormat="1" applyFont="1" applyAlignment="1">
      <alignment horizontal="right"/>
    </xf>
    <xf numFmtId="0" fontId="15" fillId="2" borderId="9" xfId="0" applyFont="1" applyFill="1" applyBorder="1" applyAlignment="1">
      <alignment horizontal="left"/>
    </xf>
    <xf numFmtId="0" fontId="15" fillId="2" borderId="10" xfId="0" applyFont="1" applyFill="1" applyBorder="1" applyAlignment="1">
      <alignment horizontal="left"/>
    </xf>
    <xf numFmtId="0" fontId="17" fillId="0" borderId="10" xfId="0" applyFont="1" applyBorder="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14" fontId="15" fillId="2" borderId="1" xfId="0" applyNumberFormat="1" applyFont="1" applyFill="1" applyBorder="1" applyAlignment="1">
      <alignment horizontal="left"/>
    </xf>
    <xf numFmtId="14" fontId="15" fillId="2" borderId="0" xfId="0" applyNumberFormat="1" applyFont="1" applyFill="1" applyAlignment="1">
      <alignment horizontal="left"/>
    </xf>
    <xf numFmtId="0" fontId="15" fillId="0" borderId="1" xfId="3" applyFont="1" applyBorder="1" applyAlignment="1">
      <alignment horizontal="left"/>
    </xf>
    <xf numFmtId="0" fontId="15" fillId="0" borderId="0" xfId="3" applyFont="1" applyAlignment="1">
      <alignment horizontal="left"/>
    </xf>
    <xf numFmtId="0" fontId="15" fillId="0" borderId="12" xfId="0" applyFont="1" applyBorder="1" applyAlignment="1" applyProtection="1">
      <alignment horizontal="left"/>
      <protection locked="0"/>
    </xf>
    <xf numFmtId="0" fontId="15" fillId="0" borderId="6" xfId="0" applyFont="1" applyBorder="1" applyAlignment="1" applyProtection="1">
      <alignment horizontal="left"/>
      <protection locked="0"/>
    </xf>
    <xf numFmtId="0" fontId="15" fillId="0" borderId="7" xfId="0" applyFont="1" applyBorder="1" applyAlignment="1" applyProtection="1">
      <alignment horizontal="left"/>
      <protection locked="0"/>
    </xf>
    <xf numFmtId="43" fontId="17" fillId="0" borderId="0" xfId="0" applyNumberFormat="1" applyFont="1" applyAlignment="1">
      <alignment horizontal="left" wrapText="1"/>
    </xf>
    <xf numFmtId="0" fontId="15" fillId="0" borderId="9" xfId="0" applyFont="1" applyBorder="1" applyAlignment="1">
      <alignment horizontal="left"/>
    </xf>
    <xf numFmtId="0" fontId="15" fillId="0" borderId="10" xfId="0" applyFont="1" applyBorder="1" applyAlignment="1">
      <alignment horizontal="left"/>
    </xf>
    <xf numFmtId="0" fontId="15" fillId="0" borderId="1" xfId="0" applyFont="1" applyBorder="1" applyAlignment="1">
      <alignment horizontal="left"/>
    </xf>
    <xf numFmtId="0" fontId="15" fillId="0" borderId="0" xfId="0" applyFont="1" applyAlignment="1">
      <alignment horizontal="left"/>
    </xf>
    <xf numFmtId="0" fontId="17" fillId="0" borderId="0" xfId="0" applyFont="1" applyAlignment="1">
      <alignment horizontal="center"/>
    </xf>
  </cellXfs>
  <cellStyles count="6">
    <cellStyle name="Comma" xfId="5" builtinId="3"/>
    <cellStyle name="Comma 2" xfId="1"/>
    <cellStyle name="Currency" xfId="2" builtinId="4"/>
    <cellStyle name="Hyperlink" xfId="4" builtinId="8"/>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sa.gov/travel/plan-book/per-diem-rates" TargetMode="External"/><Relationship Id="rId2" Type="http://schemas.openxmlformats.org/officeDocument/2006/relationships/hyperlink" Target="https://www.gsa.gov/travel/plan-book/per-diem-rates" TargetMode="External"/><Relationship Id="rId1" Type="http://schemas.openxmlformats.org/officeDocument/2006/relationships/hyperlink" Target="https://aoprals.state.gov/content.asp?content_id=114&amp;menu_id=75" TargetMode="External"/><Relationship Id="rId6" Type="http://schemas.openxmlformats.org/officeDocument/2006/relationships/printerSettings" Target="../printerSettings/printerSettings4.bin"/><Relationship Id="rId5" Type="http://schemas.openxmlformats.org/officeDocument/2006/relationships/hyperlink" Target="https://aoprals.state.gov/web920/per_diem.asp" TargetMode="External"/><Relationship Id="rId4" Type="http://schemas.openxmlformats.org/officeDocument/2006/relationships/hyperlink" Target="https://www.defensetravel.dod.mil/site/perdiemCalc.cf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322"/>
  <sheetViews>
    <sheetView tabSelected="1" zoomScale="75" zoomScaleNormal="75" workbookViewId="0">
      <selection activeCell="B1" sqref="B1"/>
    </sheetView>
  </sheetViews>
  <sheetFormatPr defaultColWidth="9.140625" defaultRowHeight="30" customHeight="1" x14ac:dyDescent="0.3"/>
  <cols>
    <col min="1" max="1" width="50.5703125" style="4" customWidth="1"/>
    <col min="2" max="5" width="25.7109375" style="4" customWidth="1"/>
    <col min="6" max="6" width="47.7109375" style="4" bestFit="1" customWidth="1"/>
    <col min="7" max="8" width="25.7109375" style="4" customWidth="1"/>
    <col min="9" max="9" width="25.7109375" style="6" customWidth="1"/>
    <col min="10" max="10" width="73.7109375" style="1" bestFit="1" customWidth="1"/>
    <col min="11" max="11" width="13.85546875" style="2" hidden="1" customWidth="1"/>
    <col min="12" max="12" width="23" style="2" hidden="1" customWidth="1"/>
    <col min="13" max="13" width="25.42578125" style="3" hidden="1" customWidth="1"/>
    <col min="14" max="14" width="25.85546875" style="18" hidden="1" customWidth="1"/>
    <col min="15" max="15" width="26" style="9" hidden="1" customWidth="1"/>
    <col min="16" max="16" width="19" style="1" hidden="1" customWidth="1"/>
    <col min="17" max="17" width="18.28515625" style="2" hidden="1" customWidth="1"/>
    <col min="18" max="18" width="35.7109375" style="1" hidden="1" customWidth="1"/>
    <col min="19" max="19" width="36.140625" style="1" hidden="1" customWidth="1"/>
    <col min="20" max="20" width="46.5703125" style="1" hidden="1" customWidth="1"/>
    <col min="21" max="21" width="21.7109375" style="1" hidden="1" customWidth="1"/>
    <col min="22" max="22" width="14.42578125" style="1" hidden="1" customWidth="1"/>
    <col min="23" max="23" width="10.28515625" style="9" hidden="1" customWidth="1"/>
    <col min="24" max="24" width="10.42578125" style="9" hidden="1" customWidth="1"/>
    <col min="25" max="25" width="14.140625" style="9" hidden="1" customWidth="1"/>
    <col min="26" max="26" width="68.140625" style="9" hidden="1" customWidth="1"/>
    <col min="27" max="27" width="18.7109375" style="44" hidden="1" customWidth="1"/>
    <col min="28" max="28" width="9.140625" style="4" hidden="1" customWidth="1"/>
    <col min="29" max="29" width="9.140625" style="4" customWidth="1"/>
    <col min="30" max="16384" width="9.140625" style="4"/>
  </cols>
  <sheetData>
    <row r="1" spans="1:28" ht="86.25" customHeight="1" x14ac:dyDescent="0.3">
      <c r="A1" s="42" t="s">
        <v>0</v>
      </c>
      <c r="B1" s="123"/>
      <c r="C1" s="190" t="s">
        <v>1</v>
      </c>
      <c r="D1" s="190"/>
      <c r="E1" s="190"/>
      <c r="F1" s="190"/>
      <c r="G1" s="53"/>
      <c r="H1" s="54" t="s">
        <v>2</v>
      </c>
      <c r="I1" s="55" t="str">
        <f>IF(C$12=0," ",MAX(C12:H12))</f>
        <v xml:space="preserve"> </v>
      </c>
      <c r="J1" s="1" t="s">
        <v>3</v>
      </c>
      <c r="K1" s="2" t="s">
        <v>4</v>
      </c>
      <c r="L1" s="2" t="s">
        <v>5</v>
      </c>
      <c r="M1" s="3" t="s">
        <v>6</v>
      </c>
      <c r="N1" s="18" t="s">
        <v>7</v>
      </c>
      <c r="O1" s="2" t="s">
        <v>8</v>
      </c>
      <c r="P1" s="1" t="s">
        <v>0</v>
      </c>
      <c r="Q1" s="3" t="s">
        <v>9</v>
      </c>
      <c r="R1" s="1" t="s">
        <v>10</v>
      </c>
      <c r="S1" s="1" t="s">
        <v>11</v>
      </c>
      <c r="T1" s="1" t="s">
        <v>12</v>
      </c>
      <c r="U1" s="57" t="s">
        <v>13</v>
      </c>
      <c r="V1" s="57" t="s">
        <v>14</v>
      </c>
      <c r="W1" s="58" t="s">
        <v>15</v>
      </c>
      <c r="X1" s="58" t="s">
        <v>16</v>
      </c>
      <c r="Y1" s="58" t="s">
        <v>17</v>
      </c>
      <c r="Z1" s="45" t="s">
        <v>18</v>
      </c>
      <c r="AA1" s="65" t="s">
        <v>19</v>
      </c>
      <c r="AB1" s="9" t="s">
        <v>20</v>
      </c>
    </row>
    <row r="2" spans="1:28" ht="30" customHeight="1" x14ac:dyDescent="0.3">
      <c r="A2" s="5" t="s">
        <v>21</v>
      </c>
      <c r="B2" s="133">
        <v>2022</v>
      </c>
      <c r="C2" s="191" t="s">
        <v>22</v>
      </c>
      <c r="D2" s="191"/>
      <c r="E2" s="191"/>
      <c r="F2" s="191"/>
      <c r="H2" s="6" t="s">
        <v>23</v>
      </c>
      <c r="I2" s="7" t="str">
        <f>IF(C$12=0," ",MAX(C12:H12))</f>
        <v xml:space="preserve"> </v>
      </c>
      <c r="J2" s="1" t="s">
        <v>3</v>
      </c>
      <c r="K2" s="2" t="s">
        <v>24</v>
      </c>
      <c r="L2" s="134">
        <v>44743</v>
      </c>
      <c r="M2" s="3">
        <v>0.625</v>
      </c>
      <c r="N2" s="1" t="s">
        <v>25</v>
      </c>
      <c r="O2" s="37">
        <v>1</v>
      </c>
      <c r="P2" s="1" t="s">
        <v>26</v>
      </c>
      <c r="Q2" s="2">
        <v>1</v>
      </c>
      <c r="R2" s="1" t="s">
        <v>27</v>
      </c>
      <c r="S2" s="1" t="s">
        <v>28</v>
      </c>
      <c r="T2" s="46" t="s">
        <v>29</v>
      </c>
      <c r="U2" s="59">
        <v>59</v>
      </c>
      <c r="V2" s="59">
        <v>13</v>
      </c>
      <c r="W2" s="60">
        <v>15</v>
      </c>
      <c r="X2" s="60">
        <v>26</v>
      </c>
      <c r="Y2" s="60">
        <v>5</v>
      </c>
      <c r="Z2" s="66" t="s">
        <v>30</v>
      </c>
      <c r="AA2" s="67">
        <v>59</v>
      </c>
      <c r="AB2" s="9" t="s">
        <v>31</v>
      </c>
    </row>
    <row r="3" spans="1:28" ht="30" customHeight="1" x14ac:dyDescent="0.3">
      <c r="A3" s="5" t="s">
        <v>32</v>
      </c>
      <c r="B3" s="8"/>
      <c r="C3" s="192" t="s">
        <v>33</v>
      </c>
      <c r="D3" s="192"/>
      <c r="E3" s="192"/>
      <c r="F3" s="192"/>
      <c r="H3" s="36" t="s">
        <v>34</v>
      </c>
      <c r="I3" s="70"/>
      <c r="J3" s="1" t="s">
        <v>35</v>
      </c>
      <c r="K3" s="2" t="s">
        <v>36</v>
      </c>
      <c r="L3" s="13">
        <v>44562</v>
      </c>
      <c r="M3" s="3">
        <v>0.58499999999999996</v>
      </c>
      <c r="N3" s="1" t="s">
        <v>37</v>
      </c>
      <c r="O3" s="37">
        <v>0.75</v>
      </c>
      <c r="P3" s="1" t="s">
        <v>38</v>
      </c>
      <c r="Q3" s="2">
        <f>Q2+1</f>
        <v>2</v>
      </c>
      <c r="R3" s="1" t="s">
        <v>27</v>
      </c>
      <c r="S3" s="1" t="s">
        <v>39</v>
      </c>
      <c r="T3" s="46" t="s">
        <v>40</v>
      </c>
      <c r="U3" s="59">
        <v>64</v>
      </c>
      <c r="V3" s="59">
        <v>14</v>
      </c>
      <c r="W3" s="60">
        <v>16</v>
      </c>
      <c r="X3" s="60">
        <v>29</v>
      </c>
      <c r="Y3" s="60">
        <v>5</v>
      </c>
      <c r="Z3" s="9" t="s">
        <v>41</v>
      </c>
      <c r="AA3" s="68">
        <v>69</v>
      </c>
      <c r="AB3" s="9" t="s">
        <v>42</v>
      </c>
    </row>
    <row r="4" spans="1:28" ht="30" customHeight="1" x14ac:dyDescent="0.3">
      <c r="A4" s="5" t="s">
        <v>4</v>
      </c>
      <c r="B4" s="128"/>
      <c r="C4" s="192" t="s">
        <v>43</v>
      </c>
      <c r="D4" s="192"/>
      <c r="E4" s="192"/>
      <c r="F4" s="192"/>
      <c r="I4" s="10"/>
      <c r="J4" s="9"/>
      <c r="K4" s="2" t="s">
        <v>44</v>
      </c>
      <c r="L4" s="13">
        <v>44926</v>
      </c>
      <c r="N4" s="1"/>
      <c r="P4" s="1" t="s">
        <v>45</v>
      </c>
      <c r="Q4" s="2">
        <f t="shared" ref="Q4:Q8" si="0">Q3+1</f>
        <v>3</v>
      </c>
      <c r="R4" s="1" t="s">
        <v>46</v>
      </c>
      <c r="S4" s="1" t="s">
        <v>28</v>
      </c>
      <c r="T4" s="46" t="s">
        <v>29</v>
      </c>
      <c r="U4" s="59">
        <v>69</v>
      </c>
      <c r="V4" s="59">
        <v>16</v>
      </c>
      <c r="W4" s="60">
        <v>17</v>
      </c>
      <c r="X4" s="60">
        <v>31</v>
      </c>
      <c r="Y4" s="60">
        <v>5</v>
      </c>
      <c r="Z4" s="9" t="s">
        <v>47</v>
      </c>
      <c r="AA4" s="68">
        <v>69</v>
      </c>
    </row>
    <row r="5" spans="1:28" ht="30" customHeight="1" x14ac:dyDescent="0.3">
      <c r="A5" s="154" t="s">
        <v>48</v>
      </c>
      <c r="B5" s="69">
        <v>1</v>
      </c>
      <c r="F5" s="6"/>
      <c r="I5" s="10"/>
      <c r="K5" s="2" t="s">
        <v>49</v>
      </c>
      <c r="M5" s="2"/>
      <c r="N5" s="1"/>
      <c r="P5" s="18" t="s">
        <v>50</v>
      </c>
      <c r="Q5" s="2">
        <f t="shared" si="0"/>
        <v>4</v>
      </c>
      <c r="R5" s="1" t="s">
        <v>51</v>
      </c>
      <c r="S5" s="1" t="s">
        <v>52</v>
      </c>
      <c r="T5" s="46" t="s">
        <v>29</v>
      </c>
      <c r="U5" s="59">
        <v>74</v>
      </c>
      <c r="V5" s="59">
        <v>17</v>
      </c>
      <c r="W5" s="60">
        <v>18</v>
      </c>
      <c r="X5" s="60">
        <v>34</v>
      </c>
      <c r="Y5" s="60">
        <v>5</v>
      </c>
      <c r="Z5" s="9" t="s">
        <v>53</v>
      </c>
      <c r="AA5" s="68">
        <v>59</v>
      </c>
    </row>
    <row r="6" spans="1:28" ht="30" customHeight="1" x14ac:dyDescent="0.3">
      <c r="A6" s="5"/>
      <c r="B6" s="39"/>
      <c r="F6" s="6"/>
      <c r="I6" s="10"/>
      <c r="M6" s="2"/>
      <c r="N6" s="1"/>
      <c r="P6" s="18" t="s">
        <v>54</v>
      </c>
      <c r="Q6" s="2">
        <f t="shared" si="0"/>
        <v>5</v>
      </c>
      <c r="R6" s="1" t="s">
        <v>51</v>
      </c>
      <c r="S6" s="1" t="s">
        <v>52</v>
      </c>
      <c r="T6" s="46" t="s">
        <v>29</v>
      </c>
      <c r="U6" s="59">
        <v>79</v>
      </c>
      <c r="V6" s="59">
        <v>18</v>
      </c>
      <c r="W6" s="60">
        <v>20</v>
      </c>
      <c r="X6" s="60">
        <v>36</v>
      </c>
      <c r="Y6" s="60">
        <v>5</v>
      </c>
      <c r="Z6" s="9" t="s">
        <v>55</v>
      </c>
      <c r="AA6" s="68">
        <v>64</v>
      </c>
    </row>
    <row r="7" spans="1:28" ht="30" customHeight="1" x14ac:dyDescent="0.3">
      <c r="A7" s="5"/>
      <c r="B7" s="39"/>
      <c r="F7" s="6"/>
      <c r="I7" s="10"/>
      <c r="P7" s="18" t="s">
        <v>56</v>
      </c>
      <c r="Q7" s="2">
        <f t="shared" si="0"/>
        <v>6</v>
      </c>
      <c r="R7" s="1" t="s">
        <v>51</v>
      </c>
      <c r="S7" s="1" t="s">
        <v>52</v>
      </c>
      <c r="T7" s="46" t="s">
        <v>29</v>
      </c>
      <c r="U7" s="59"/>
      <c r="V7" s="59"/>
      <c r="W7" s="60"/>
      <c r="X7" s="60"/>
      <c r="Y7" s="60"/>
      <c r="Z7" s="9" t="s">
        <v>57</v>
      </c>
      <c r="AA7" s="68">
        <v>74</v>
      </c>
    </row>
    <row r="8" spans="1:28" ht="30" customHeight="1" x14ac:dyDescent="0.3">
      <c r="A8" s="5" t="s">
        <v>58</v>
      </c>
      <c r="B8" s="164"/>
      <c r="C8" s="164"/>
      <c r="D8" s="164"/>
      <c r="F8" s="6"/>
      <c r="H8" s="6" t="s">
        <v>59</v>
      </c>
      <c r="I8" s="11"/>
      <c r="J8" s="1" t="s">
        <v>60</v>
      </c>
      <c r="K8" s="12"/>
      <c r="P8" s="18"/>
      <c r="Q8" s="2">
        <f t="shared" si="0"/>
        <v>7</v>
      </c>
      <c r="R8" s="1" t="s">
        <v>51</v>
      </c>
      <c r="S8" s="1" t="s">
        <v>52</v>
      </c>
      <c r="T8" s="46" t="s">
        <v>29</v>
      </c>
      <c r="U8" s="61"/>
      <c r="V8" s="59"/>
      <c r="W8" s="33"/>
      <c r="X8" s="33"/>
      <c r="Y8" s="33"/>
      <c r="Z8" s="9" t="s">
        <v>61</v>
      </c>
      <c r="AA8" s="68">
        <v>64</v>
      </c>
    </row>
    <row r="9" spans="1:28" ht="30" customHeight="1" x14ac:dyDescent="0.3">
      <c r="A9" s="154" t="s">
        <v>62</v>
      </c>
      <c r="B9" s="169"/>
      <c r="C9" s="169"/>
      <c r="D9" s="169"/>
      <c r="F9" s="6"/>
      <c r="H9" s="6" t="s">
        <v>63</v>
      </c>
      <c r="I9" s="11"/>
      <c r="J9" s="1" t="s">
        <v>60</v>
      </c>
      <c r="K9" s="12"/>
      <c r="U9" s="61"/>
      <c r="V9" s="59"/>
      <c r="W9" s="33"/>
      <c r="X9" s="33"/>
      <c r="Y9" s="33"/>
      <c r="Z9" s="9" t="s">
        <v>64</v>
      </c>
      <c r="AA9" s="68">
        <v>69</v>
      </c>
    </row>
    <row r="10" spans="1:28" ht="30" customHeight="1" x14ac:dyDescent="0.3">
      <c r="A10" s="154" t="s">
        <v>62</v>
      </c>
      <c r="B10" s="169"/>
      <c r="C10" s="169"/>
      <c r="D10" s="169"/>
      <c r="I10" s="10"/>
      <c r="T10" s="46"/>
      <c r="U10" s="61"/>
      <c r="V10" s="59"/>
      <c r="W10" s="33"/>
      <c r="X10" s="33"/>
      <c r="Y10" s="33"/>
      <c r="Z10" s="9" t="s">
        <v>65</v>
      </c>
      <c r="AA10" s="68">
        <v>79</v>
      </c>
    </row>
    <row r="11" spans="1:28" ht="48.75" customHeight="1" x14ac:dyDescent="0.3">
      <c r="A11" s="167" t="s">
        <v>66</v>
      </c>
      <c r="B11" s="168"/>
      <c r="C11" s="197"/>
      <c r="D11" s="198"/>
      <c r="E11" s="198"/>
      <c r="F11" s="198"/>
      <c r="G11" s="199"/>
      <c r="H11" s="126" t="s">
        <v>67</v>
      </c>
      <c r="I11" s="127" t="s">
        <v>42</v>
      </c>
      <c r="U11" s="26"/>
      <c r="V11" s="26"/>
      <c r="W11" s="12"/>
      <c r="X11" s="12"/>
      <c r="Y11" s="12"/>
      <c r="Z11" s="9" t="s">
        <v>68</v>
      </c>
      <c r="AA11" s="68">
        <v>64</v>
      </c>
    </row>
    <row r="12" spans="1:28" ht="30" customHeight="1" x14ac:dyDescent="0.3">
      <c r="A12" s="170" t="s">
        <v>69</v>
      </c>
      <c r="B12" s="171"/>
      <c r="C12" s="72"/>
      <c r="D12" s="72"/>
      <c r="E12" s="72"/>
      <c r="F12" s="72"/>
      <c r="G12" s="72"/>
      <c r="H12" s="72"/>
      <c r="I12" s="28"/>
      <c r="J12" s="1" t="s">
        <v>70</v>
      </c>
      <c r="K12" s="13"/>
      <c r="L12" s="13"/>
      <c r="M12" s="2"/>
      <c r="N12" s="1"/>
      <c r="O12" s="34"/>
      <c r="T12" s="46"/>
      <c r="U12" s="35"/>
      <c r="V12" s="35"/>
      <c r="W12" s="34"/>
      <c r="X12" s="34"/>
      <c r="Y12" s="34"/>
      <c r="Z12" s="9" t="s">
        <v>71</v>
      </c>
      <c r="AA12" s="68">
        <v>74</v>
      </c>
    </row>
    <row r="13" spans="1:28" ht="45.75" customHeight="1" x14ac:dyDescent="0.3">
      <c r="A13" s="95" t="s">
        <v>72</v>
      </c>
      <c r="B13" s="122" t="s">
        <v>73</v>
      </c>
      <c r="C13" s="96" t="s">
        <v>74</v>
      </c>
      <c r="D13" s="96"/>
      <c r="E13" s="96"/>
      <c r="F13" s="96"/>
      <c r="G13" s="96"/>
      <c r="H13" s="96"/>
      <c r="I13" s="71" t="s">
        <v>75</v>
      </c>
      <c r="J13" s="69"/>
      <c r="L13" s="13"/>
      <c r="M13" s="13"/>
      <c r="N13" s="100"/>
      <c r="T13" s="46"/>
      <c r="U13" s="35"/>
      <c r="V13" s="35"/>
      <c r="Z13" s="9" t="s">
        <v>76</v>
      </c>
      <c r="AA13" s="68">
        <v>64</v>
      </c>
      <c r="AB13" s="9"/>
    </row>
    <row r="14" spans="1:28" ht="30" customHeight="1" x14ac:dyDescent="0.3">
      <c r="A14" s="124"/>
      <c r="B14" s="97"/>
      <c r="C14" s="125"/>
      <c r="D14" s="200" t="str">
        <f>IF(C14&lt;0,"ERROR NEGATIVE AMT"," ")</f>
        <v xml:space="preserve"> </v>
      </c>
      <c r="E14" s="200"/>
      <c r="F14" s="98"/>
      <c r="G14" s="98"/>
      <c r="H14" s="98"/>
      <c r="I14" s="22">
        <f>SUM(C14:H14)</f>
        <v>0</v>
      </c>
      <c r="J14" s="1" t="s">
        <v>77</v>
      </c>
      <c r="K14" s="6"/>
      <c r="L14" s="12"/>
      <c r="M14" s="2">
        <f>B14</f>
        <v>0</v>
      </c>
      <c r="N14" s="1"/>
      <c r="O14" s="4"/>
      <c r="T14" s="46"/>
      <c r="U14" s="15"/>
      <c r="V14" s="15"/>
      <c r="W14" s="14"/>
      <c r="X14" s="14"/>
      <c r="Y14" s="14"/>
      <c r="Z14" s="9" t="s">
        <v>78</v>
      </c>
      <c r="AA14" s="68">
        <v>64</v>
      </c>
      <c r="AB14" s="14"/>
    </row>
    <row r="15" spans="1:28" ht="30" customHeight="1" x14ac:dyDescent="0.3">
      <c r="A15" s="124"/>
      <c r="B15" s="97"/>
      <c r="C15" s="125"/>
      <c r="D15" s="200" t="str">
        <f t="shared" ref="D15:D17" si="1">IF(C15&lt;0,"ERROR NEGATIVE AMT"," ")</f>
        <v xml:space="preserve"> </v>
      </c>
      <c r="E15" s="200"/>
      <c r="F15" s="98"/>
      <c r="G15" s="98"/>
      <c r="H15" s="98"/>
      <c r="I15" s="22">
        <f t="shared" ref="I15:I17" si="2">SUM(C15:H15)</f>
        <v>0</v>
      </c>
      <c r="J15" s="1" t="s">
        <v>77</v>
      </c>
      <c r="K15" s="6"/>
      <c r="L15" s="12"/>
      <c r="M15" s="2">
        <f t="shared" ref="M15:M17" si="3">B15</f>
        <v>0</v>
      </c>
      <c r="N15" s="1"/>
      <c r="O15" s="4"/>
      <c r="T15" s="46"/>
      <c r="U15" s="15"/>
      <c r="V15" s="15"/>
      <c r="W15" s="14"/>
      <c r="X15" s="14"/>
      <c r="Y15" s="14"/>
      <c r="Z15" s="9" t="s">
        <v>79</v>
      </c>
      <c r="AA15" s="68">
        <v>69</v>
      </c>
      <c r="AB15" s="14"/>
    </row>
    <row r="16" spans="1:28" ht="30" customHeight="1" x14ac:dyDescent="0.3">
      <c r="A16" s="124"/>
      <c r="B16" s="97"/>
      <c r="C16" s="125"/>
      <c r="D16" s="200" t="str">
        <f t="shared" si="1"/>
        <v xml:space="preserve"> </v>
      </c>
      <c r="E16" s="200"/>
      <c r="F16" s="98"/>
      <c r="G16" s="98"/>
      <c r="H16" s="98"/>
      <c r="I16" s="22">
        <f t="shared" si="2"/>
        <v>0</v>
      </c>
      <c r="J16" s="1" t="s">
        <v>77</v>
      </c>
      <c r="K16" s="6"/>
      <c r="L16" s="12"/>
      <c r="M16" s="2">
        <f t="shared" si="3"/>
        <v>0</v>
      </c>
      <c r="N16" s="1"/>
      <c r="O16" s="4"/>
      <c r="T16" s="46"/>
      <c r="U16" s="15"/>
      <c r="V16" s="15"/>
      <c r="W16" s="14"/>
      <c r="X16" s="14"/>
      <c r="Y16" s="14"/>
      <c r="Z16" s="9" t="s">
        <v>80</v>
      </c>
      <c r="AA16" s="68">
        <v>69</v>
      </c>
      <c r="AB16" s="14"/>
    </row>
    <row r="17" spans="1:28" ht="30" customHeight="1" x14ac:dyDescent="0.3">
      <c r="A17" s="124"/>
      <c r="B17" s="97"/>
      <c r="C17" s="125"/>
      <c r="D17" s="200" t="str">
        <f t="shared" si="1"/>
        <v xml:space="preserve"> </v>
      </c>
      <c r="E17" s="200"/>
      <c r="F17" s="98"/>
      <c r="G17" s="98"/>
      <c r="H17" s="98"/>
      <c r="I17" s="22">
        <f t="shared" si="2"/>
        <v>0</v>
      </c>
      <c r="J17" s="1" t="s">
        <v>77</v>
      </c>
      <c r="K17" s="6"/>
      <c r="L17" s="12"/>
      <c r="M17" s="2">
        <f t="shared" si="3"/>
        <v>0</v>
      </c>
      <c r="N17" s="1"/>
      <c r="O17" s="4"/>
      <c r="T17" s="46"/>
      <c r="U17" s="15"/>
      <c r="V17" s="15"/>
      <c r="W17" s="14"/>
      <c r="X17" s="14"/>
      <c r="Y17" s="14"/>
      <c r="Z17" s="9" t="s">
        <v>81</v>
      </c>
      <c r="AA17" s="68">
        <v>69</v>
      </c>
      <c r="AB17" s="14"/>
    </row>
    <row r="18" spans="1:28" ht="30" customHeight="1" x14ac:dyDescent="0.3">
      <c r="A18" s="150" t="s">
        <v>82</v>
      </c>
      <c r="B18" s="151"/>
      <c r="C18" s="75">
        <f t="shared" ref="C18" si="4">SUM(C14:C17)</f>
        <v>0</v>
      </c>
      <c r="D18" s="99"/>
      <c r="E18" s="99"/>
      <c r="F18" s="99"/>
      <c r="G18" s="99"/>
      <c r="H18" s="99"/>
      <c r="I18" s="51">
        <f t="shared" ref="I18" si="5">SUM(I14:I17)</f>
        <v>0</v>
      </c>
      <c r="J18" s="129"/>
      <c r="K18" s="12"/>
      <c r="L18" s="12"/>
      <c r="M18" s="2"/>
      <c r="N18" s="1"/>
      <c r="O18" s="4"/>
      <c r="T18" s="46"/>
      <c r="U18" s="15"/>
      <c r="V18" s="15"/>
      <c r="W18" s="14"/>
      <c r="X18" s="14"/>
      <c r="Y18" s="14"/>
      <c r="Z18" s="9" t="s">
        <v>83</v>
      </c>
      <c r="AA18" s="68">
        <v>74</v>
      </c>
      <c r="AB18" s="14"/>
    </row>
    <row r="19" spans="1:28" ht="90" customHeight="1" x14ac:dyDescent="0.3">
      <c r="A19" s="188" t="s">
        <v>84</v>
      </c>
      <c r="B19" s="189"/>
      <c r="C19" s="90"/>
      <c r="D19" s="90"/>
      <c r="E19" s="90"/>
      <c r="F19" s="90"/>
      <c r="G19" s="90"/>
      <c r="H19" s="90"/>
      <c r="I19" s="52"/>
      <c r="J19" s="1" t="s">
        <v>85</v>
      </c>
      <c r="T19" s="46"/>
      <c r="Z19" s="9" t="s">
        <v>86</v>
      </c>
      <c r="AA19" s="68">
        <v>79</v>
      </c>
    </row>
    <row r="20" spans="1:28" ht="30" customHeight="1" x14ac:dyDescent="0.3">
      <c r="A20" s="195" t="s">
        <v>87</v>
      </c>
      <c r="B20" s="196"/>
      <c r="C20" s="91" t="str">
        <f>IF(ISNA(VLOOKUP(C19,$Z2:$AA321,2,0)),"",VLOOKUP(C19,$Z2:$AA321,2,FALSE))</f>
        <v/>
      </c>
      <c r="D20" s="91" t="str">
        <f t="shared" ref="D20:H20" si="6">IF(ISNA(VLOOKUP(D19,$Z2:$AA321,2,0)),"",VLOOKUP(D19,$Z2:$AA321,2,FALSE))</f>
        <v/>
      </c>
      <c r="E20" s="91" t="str">
        <f t="shared" si="6"/>
        <v/>
      </c>
      <c r="F20" s="91" t="str">
        <f t="shared" si="6"/>
        <v/>
      </c>
      <c r="G20" s="91" t="str">
        <f t="shared" si="6"/>
        <v/>
      </c>
      <c r="H20" s="91" t="str">
        <f t="shared" si="6"/>
        <v/>
      </c>
      <c r="I20" s="22"/>
      <c r="T20" s="46"/>
      <c r="Z20" s="9" t="s">
        <v>88</v>
      </c>
      <c r="AA20" s="68">
        <v>74</v>
      </c>
    </row>
    <row r="21" spans="1:28" ht="30" customHeight="1" x14ac:dyDescent="0.3">
      <c r="A21" s="193" t="s">
        <v>89</v>
      </c>
      <c r="B21" s="194"/>
      <c r="C21" s="85"/>
      <c r="D21" s="85"/>
      <c r="E21" s="85"/>
      <c r="F21" s="85"/>
      <c r="G21" s="85"/>
      <c r="H21" s="85"/>
      <c r="I21" s="22"/>
      <c r="J21" s="1" t="s">
        <v>85</v>
      </c>
      <c r="K21" s="13"/>
      <c r="L21" s="13"/>
      <c r="M21" s="2"/>
      <c r="N21" s="1"/>
      <c r="O21" s="34"/>
      <c r="T21" s="46"/>
      <c r="U21" s="35"/>
      <c r="V21" s="35"/>
      <c r="W21" s="34"/>
      <c r="X21" s="34"/>
      <c r="Y21" s="34"/>
      <c r="Z21" s="9" t="s">
        <v>90</v>
      </c>
      <c r="AA21" s="68">
        <v>74</v>
      </c>
    </row>
    <row r="22" spans="1:28" ht="30" customHeight="1" x14ac:dyDescent="0.3">
      <c r="A22" s="162" t="s">
        <v>91</v>
      </c>
      <c r="B22" s="163"/>
      <c r="C22" s="20">
        <f t="shared" ref="C22:H22" si="7">C71</f>
        <v>0</v>
      </c>
      <c r="D22" s="20">
        <f t="shared" si="7"/>
        <v>0</v>
      </c>
      <c r="E22" s="20">
        <f t="shared" si="7"/>
        <v>0</v>
      </c>
      <c r="F22" s="20">
        <f t="shared" si="7"/>
        <v>0</v>
      </c>
      <c r="G22" s="20">
        <f t="shared" si="7"/>
        <v>0</v>
      </c>
      <c r="H22" s="20">
        <f t="shared" si="7"/>
        <v>0</v>
      </c>
      <c r="I22" s="22"/>
      <c r="K22" s="12"/>
      <c r="L22" s="12"/>
      <c r="M22" s="12"/>
      <c r="N22" s="26"/>
      <c r="T22" s="46"/>
      <c r="Z22" s="9" t="s">
        <v>92</v>
      </c>
      <c r="AA22" s="68">
        <v>79</v>
      </c>
    </row>
    <row r="23" spans="1:28" ht="30" customHeight="1" x14ac:dyDescent="0.3">
      <c r="A23" s="165" t="s">
        <v>93</v>
      </c>
      <c r="B23" s="166"/>
      <c r="C23" s="79"/>
      <c r="D23" s="79"/>
      <c r="E23" s="79"/>
      <c r="F23" s="79"/>
      <c r="G23" s="79"/>
      <c r="H23" s="79"/>
      <c r="I23" s="22"/>
      <c r="J23" s="1" t="s">
        <v>85</v>
      </c>
      <c r="K23" s="12"/>
      <c r="L23" s="12"/>
      <c r="M23" s="12"/>
      <c r="N23" s="26"/>
      <c r="T23" s="46"/>
      <c r="Z23" s="9" t="s">
        <v>94</v>
      </c>
      <c r="AA23" s="68">
        <v>69</v>
      </c>
    </row>
    <row r="24" spans="1:28" ht="30" customHeight="1" x14ac:dyDescent="0.3">
      <c r="A24" s="165" t="s">
        <v>95</v>
      </c>
      <c r="B24" s="166"/>
      <c r="C24" s="79"/>
      <c r="D24" s="79"/>
      <c r="E24" s="79"/>
      <c r="F24" s="79"/>
      <c r="G24" s="79"/>
      <c r="H24" s="79"/>
      <c r="I24" s="22"/>
      <c r="J24" s="1" t="s">
        <v>85</v>
      </c>
      <c r="K24" s="12"/>
      <c r="L24" s="12"/>
      <c r="M24" s="12"/>
      <c r="N24" s="26"/>
      <c r="T24" s="46"/>
      <c r="Z24" s="9" t="s">
        <v>96</v>
      </c>
      <c r="AA24" s="68">
        <v>74</v>
      </c>
    </row>
    <row r="25" spans="1:28" ht="30" customHeight="1" x14ac:dyDescent="0.3">
      <c r="A25" s="165" t="s">
        <v>97</v>
      </c>
      <c r="B25" s="166"/>
      <c r="C25" s="80"/>
      <c r="D25" s="80"/>
      <c r="E25" s="80"/>
      <c r="F25" s="80"/>
      <c r="G25" s="80"/>
      <c r="H25" s="80"/>
      <c r="I25" s="24"/>
      <c r="J25" s="1" t="s">
        <v>85</v>
      </c>
      <c r="K25" s="12"/>
      <c r="L25" s="12"/>
      <c r="M25" s="12"/>
      <c r="N25" s="26"/>
      <c r="Z25" s="9" t="s">
        <v>98</v>
      </c>
      <c r="AA25" s="68">
        <v>69</v>
      </c>
    </row>
    <row r="26" spans="1:28" ht="30" customHeight="1" x14ac:dyDescent="0.3">
      <c r="A26" s="184" t="s">
        <v>99</v>
      </c>
      <c r="B26" s="185"/>
      <c r="C26" s="76">
        <f t="shared" ref="C26:H26" si="8">C84</f>
        <v>0</v>
      </c>
      <c r="D26" s="76">
        <f t="shared" si="8"/>
        <v>0</v>
      </c>
      <c r="E26" s="76">
        <f t="shared" si="8"/>
        <v>0</v>
      </c>
      <c r="F26" s="76">
        <f t="shared" si="8"/>
        <v>0</v>
      </c>
      <c r="G26" s="76">
        <f t="shared" si="8"/>
        <v>0</v>
      </c>
      <c r="H26" s="76">
        <f t="shared" si="8"/>
        <v>0</v>
      </c>
      <c r="I26" s="51">
        <f t="shared" ref="I26:I33" si="9">SUM(C26:H26)</f>
        <v>0</v>
      </c>
      <c r="K26" s="12"/>
      <c r="L26" s="12"/>
      <c r="M26" s="12"/>
      <c r="N26" s="26"/>
      <c r="Z26" s="9" t="s">
        <v>100</v>
      </c>
      <c r="AA26" s="68">
        <v>79</v>
      </c>
    </row>
    <row r="27" spans="1:28" ht="30" customHeight="1" x14ac:dyDescent="0.3">
      <c r="A27" s="162" t="s">
        <v>101</v>
      </c>
      <c r="B27" s="163"/>
      <c r="C27" s="74"/>
      <c r="D27" s="74"/>
      <c r="E27" s="74"/>
      <c r="F27" s="74"/>
      <c r="G27" s="74"/>
      <c r="H27" s="74"/>
      <c r="I27" s="22">
        <f t="shared" si="9"/>
        <v>0</v>
      </c>
      <c r="J27" s="1" t="s">
        <v>77</v>
      </c>
      <c r="Z27" s="9" t="s">
        <v>102</v>
      </c>
      <c r="AA27" s="68">
        <v>69</v>
      </c>
    </row>
    <row r="28" spans="1:28" ht="30" customHeight="1" x14ac:dyDescent="0.3">
      <c r="A28" s="162" t="s">
        <v>103</v>
      </c>
      <c r="B28" s="163"/>
      <c r="C28" s="74"/>
      <c r="D28" s="74"/>
      <c r="E28" s="74"/>
      <c r="F28" s="74"/>
      <c r="G28" s="74"/>
      <c r="H28" s="74"/>
      <c r="I28" s="22">
        <f t="shared" si="9"/>
        <v>0</v>
      </c>
      <c r="J28" s="1" t="s">
        <v>77</v>
      </c>
      <c r="K28" s="12"/>
      <c r="Z28" s="9" t="s">
        <v>104</v>
      </c>
      <c r="AA28" s="68">
        <v>74</v>
      </c>
    </row>
    <row r="29" spans="1:28" ht="30" customHeight="1" x14ac:dyDescent="0.3">
      <c r="A29" s="182" t="s">
        <v>105</v>
      </c>
      <c r="B29" s="183"/>
      <c r="C29" s="77"/>
      <c r="D29" s="77"/>
      <c r="E29" s="77"/>
      <c r="F29" s="77"/>
      <c r="G29" s="77"/>
      <c r="H29" s="77"/>
      <c r="I29" s="51"/>
      <c r="J29" s="1" t="s">
        <v>106</v>
      </c>
      <c r="K29" s="12"/>
      <c r="L29" s="12"/>
      <c r="M29" s="2"/>
      <c r="N29" s="1"/>
      <c r="Z29" s="9" t="s">
        <v>107</v>
      </c>
      <c r="AA29" s="68">
        <v>79</v>
      </c>
    </row>
    <row r="30" spans="1:28" ht="30" customHeight="1" x14ac:dyDescent="0.3">
      <c r="A30" s="175" t="s">
        <v>108</v>
      </c>
      <c r="B30" s="176"/>
      <c r="C30" s="135">
        <f t="shared" ref="C30:H30" si="10">IF(C$12="",C$94,IF(OR(C$12&lt;$L$3,C$12&gt;$L$4),"CHECK DATE",IF(C$12="",C$94,C$94)))</f>
        <v>0</v>
      </c>
      <c r="D30" s="135">
        <f t="shared" si="10"/>
        <v>0</v>
      </c>
      <c r="E30" s="135">
        <f t="shared" si="10"/>
        <v>0</v>
      </c>
      <c r="F30" s="135">
        <f t="shared" si="10"/>
        <v>0</v>
      </c>
      <c r="G30" s="135">
        <f t="shared" si="10"/>
        <v>0</v>
      </c>
      <c r="H30" s="135">
        <f t="shared" si="10"/>
        <v>0</v>
      </c>
      <c r="I30" s="22">
        <f t="shared" si="9"/>
        <v>0</v>
      </c>
      <c r="J30" s="9" t="s">
        <v>109</v>
      </c>
      <c r="K30" s="12"/>
      <c r="L30" s="12"/>
      <c r="M30" s="12"/>
      <c r="N30" s="26"/>
      <c r="Z30" s="9" t="s">
        <v>110</v>
      </c>
      <c r="AA30" s="68">
        <v>74</v>
      </c>
    </row>
    <row r="31" spans="1:28" ht="30" customHeight="1" x14ac:dyDescent="0.3">
      <c r="A31" s="162" t="s">
        <v>111</v>
      </c>
      <c r="B31" s="163"/>
      <c r="C31" s="74"/>
      <c r="D31" s="74"/>
      <c r="E31" s="74"/>
      <c r="F31" s="74"/>
      <c r="G31" s="74"/>
      <c r="H31" s="74"/>
      <c r="I31" s="22">
        <f t="shared" si="9"/>
        <v>0</v>
      </c>
      <c r="J31" s="1" t="s">
        <v>77</v>
      </c>
      <c r="Z31" s="9" t="s">
        <v>112</v>
      </c>
      <c r="AA31" s="68">
        <v>74</v>
      </c>
    </row>
    <row r="32" spans="1:28" ht="30" customHeight="1" x14ac:dyDescent="0.3">
      <c r="A32" s="162" t="s">
        <v>113</v>
      </c>
      <c r="B32" s="163"/>
      <c r="C32" s="74"/>
      <c r="D32" s="74"/>
      <c r="E32" s="74"/>
      <c r="F32" s="74"/>
      <c r="G32" s="74"/>
      <c r="H32" s="74"/>
      <c r="I32" s="22">
        <f t="shared" ref="I32" si="11">SUM(C32:H32)</f>
        <v>0</v>
      </c>
      <c r="J32" s="1" t="s">
        <v>77</v>
      </c>
      <c r="Z32" s="9" t="s">
        <v>114</v>
      </c>
      <c r="AA32" s="68">
        <v>74</v>
      </c>
    </row>
    <row r="33" spans="1:28" ht="30" customHeight="1" x14ac:dyDescent="0.3">
      <c r="A33" s="162" t="s">
        <v>115</v>
      </c>
      <c r="B33" s="163"/>
      <c r="C33" s="74"/>
      <c r="D33" s="74"/>
      <c r="E33" s="74"/>
      <c r="F33" s="74"/>
      <c r="G33" s="74"/>
      <c r="H33" s="74"/>
      <c r="I33" s="22">
        <f t="shared" si="9"/>
        <v>0</v>
      </c>
      <c r="J33" s="9" t="s">
        <v>116</v>
      </c>
      <c r="K33" s="12"/>
      <c r="L33" s="12"/>
      <c r="M33" s="12"/>
      <c r="N33" s="26"/>
      <c r="Z33" s="9" t="s">
        <v>117</v>
      </c>
      <c r="AA33" s="68">
        <v>69</v>
      </c>
    </row>
    <row r="34" spans="1:28" ht="30" customHeight="1" x14ac:dyDescent="0.3">
      <c r="A34" s="182" t="s">
        <v>118</v>
      </c>
      <c r="B34" s="183"/>
      <c r="C34" s="136" t="str">
        <f>C$99</f>
        <v>ENTER DATE</v>
      </c>
      <c r="D34" s="136" t="str">
        <f t="shared" ref="D34:I34" si="12">D$99</f>
        <v>ENTER DATE</v>
      </c>
      <c r="E34" s="136" t="str">
        <f t="shared" si="12"/>
        <v>ENTER DATE</v>
      </c>
      <c r="F34" s="136" t="str">
        <f t="shared" si="12"/>
        <v>ENTER DATE</v>
      </c>
      <c r="G34" s="136" t="str">
        <f t="shared" si="12"/>
        <v>ENTER DATE</v>
      </c>
      <c r="H34" s="136" t="str">
        <f t="shared" si="12"/>
        <v>ENTER DATE</v>
      </c>
      <c r="I34" s="139">
        <f t="shared" si="12"/>
        <v>0</v>
      </c>
      <c r="K34" s="12"/>
      <c r="L34" s="12"/>
      <c r="M34" s="12"/>
      <c r="N34" s="26"/>
      <c r="Z34" s="9" t="s">
        <v>119</v>
      </c>
      <c r="AA34" s="68">
        <v>79</v>
      </c>
    </row>
    <row r="35" spans="1:28" ht="30" customHeight="1" x14ac:dyDescent="0.3">
      <c r="A35" s="175" t="s">
        <v>120</v>
      </c>
      <c r="B35" s="176"/>
      <c r="C35" s="176"/>
      <c r="D35" s="176"/>
      <c r="E35" s="176"/>
      <c r="F35" s="176"/>
      <c r="G35" s="186" t="s">
        <v>121</v>
      </c>
      <c r="H35" s="186"/>
      <c r="I35" s="22">
        <f>-I109</f>
        <v>0</v>
      </c>
      <c r="J35" s="9"/>
      <c r="K35" s="12"/>
      <c r="L35" s="12"/>
      <c r="M35" s="12"/>
      <c r="N35" s="26"/>
      <c r="U35" s="39"/>
      <c r="V35" s="39"/>
      <c r="W35" s="4"/>
      <c r="X35" s="4"/>
      <c r="Y35" s="4"/>
      <c r="Z35" s="9" t="s">
        <v>122</v>
      </c>
      <c r="AA35" s="68">
        <v>74</v>
      </c>
    </row>
    <row r="36" spans="1:28" ht="30" customHeight="1" x14ac:dyDescent="0.3">
      <c r="A36" s="178"/>
      <c r="B36" s="164"/>
      <c r="C36" s="164"/>
      <c r="D36" s="164"/>
      <c r="E36" s="164"/>
      <c r="F36" s="164"/>
      <c r="G36" s="187" t="str">
        <f>IF(I36&gt;=0,"DUE TRAVELER","TRAVELER OWES NEA")</f>
        <v>DUE TRAVELER</v>
      </c>
      <c r="H36" s="187"/>
      <c r="I36" s="22">
        <f>SUM(I34:I35)</f>
        <v>0</v>
      </c>
      <c r="J36" s="9"/>
      <c r="K36" s="12">
        <f>I36</f>
        <v>0</v>
      </c>
      <c r="L36" s="12"/>
      <c r="M36" s="12"/>
      <c r="N36" s="26"/>
      <c r="U36" s="39"/>
      <c r="V36" s="39"/>
      <c r="W36" s="4"/>
      <c r="X36" s="4"/>
      <c r="Y36" s="4"/>
      <c r="Z36" s="9" t="s">
        <v>123</v>
      </c>
      <c r="AA36" s="68">
        <v>74</v>
      </c>
    </row>
    <row r="37" spans="1:28" ht="30" customHeight="1" x14ac:dyDescent="0.3">
      <c r="A37" s="178"/>
      <c r="B37" s="164"/>
      <c r="C37" s="164"/>
      <c r="D37" s="164"/>
      <c r="E37" s="164"/>
      <c r="F37" s="164"/>
      <c r="G37" s="17"/>
      <c r="H37" s="129"/>
      <c r="I37" s="22"/>
      <c r="J37" s="9"/>
      <c r="K37" s="12"/>
      <c r="L37" s="12"/>
      <c r="M37" s="12"/>
      <c r="N37" s="26"/>
      <c r="U37" s="39"/>
      <c r="V37" s="39"/>
      <c r="W37" s="4"/>
      <c r="X37" s="4"/>
      <c r="Y37" s="4"/>
      <c r="Z37" s="9" t="s">
        <v>124</v>
      </c>
      <c r="AA37" s="68">
        <v>74</v>
      </c>
    </row>
    <row r="38" spans="1:28" ht="30" customHeight="1" x14ac:dyDescent="0.3">
      <c r="A38" s="178"/>
      <c r="B38" s="164"/>
      <c r="C38" s="164"/>
      <c r="D38" s="164"/>
      <c r="E38" s="164"/>
      <c r="F38" s="164"/>
      <c r="G38" s="17"/>
      <c r="H38" s="129"/>
      <c r="I38" s="22"/>
      <c r="J38" s="9"/>
      <c r="K38" s="12"/>
      <c r="L38" s="12"/>
      <c r="M38" s="12"/>
      <c r="N38" s="26"/>
      <c r="U38" s="39"/>
      <c r="V38" s="39"/>
      <c r="W38" s="4"/>
      <c r="X38" s="4"/>
      <c r="Y38" s="4"/>
      <c r="Z38" s="9" t="s">
        <v>125</v>
      </c>
      <c r="AA38" s="68">
        <v>74</v>
      </c>
    </row>
    <row r="39" spans="1:28" ht="30" customHeight="1" x14ac:dyDescent="0.3">
      <c r="A39" s="178"/>
      <c r="B39" s="164"/>
      <c r="C39" s="164"/>
      <c r="D39" s="164"/>
      <c r="E39" s="164"/>
      <c r="F39" s="164"/>
      <c r="G39" s="20"/>
      <c r="H39" s="20"/>
      <c r="I39" s="19"/>
      <c r="K39" s="12"/>
      <c r="L39" s="12"/>
      <c r="M39" s="12"/>
      <c r="N39" s="26"/>
      <c r="Z39" s="9" t="s">
        <v>126</v>
      </c>
      <c r="AA39" s="68">
        <v>74</v>
      </c>
    </row>
    <row r="40" spans="1:28" ht="30" customHeight="1" x14ac:dyDescent="0.3">
      <c r="A40" s="148" t="s">
        <v>127</v>
      </c>
      <c r="B40" s="101" t="s">
        <v>128</v>
      </c>
      <c r="C40" s="101" t="s">
        <v>129</v>
      </c>
      <c r="D40" s="101" t="s">
        <v>130</v>
      </c>
      <c r="E40" s="101" t="s">
        <v>131</v>
      </c>
      <c r="F40" s="149" t="s">
        <v>132</v>
      </c>
      <c r="G40" s="102" t="s">
        <v>133</v>
      </c>
      <c r="H40" s="101" t="s">
        <v>134</v>
      </c>
      <c r="I40" s="50" t="s">
        <v>135</v>
      </c>
      <c r="K40" s="12"/>
      <c r="L40" s="12"/>
      <c r="M40" s="12"/>
      <c r="N40" s="26"/>
      <c r="Z40" s="9" t="s">
        <v>136</v>
      </c>
      <c r="AA40" s="68">
        <v>79</v>
      </c>
    </row>
    <row r="41" spans="1:28" ht="30" customHeight="1" x14ac:dyDescent="0.3">
      <c r="A41" s="154" t="e">
        <f>IF($B$89=1,R$2,IF($B$89=2,R$3,IF($B$89=3,R$4,IF($B$89=4,R$5,IF($B$89=5,R$6,IF($B$89=6,R$7,IF($B$89=7,R$8,IF($B$89=8,R$9,IF($B$89=9,R$10,IF($B$89=10,R$11,IF($B$89=11,R$12,IF($B$89=12,R$13))))))))))))</f>
        <v>#N/A</v>
      </c>
      <c r="B41" s="21"/>
      <c r="C41" s="21"/>
      <c r="D41" s="21"/>
      <c r="E41" s="116">
        <f t="shared" ref="E41:E49" si="13">B$4</f>
        <v>0</v>
      </c>
      <c r="F41" s="4" t="str">
        <f t="shared" ref="F41:F44" si="14">O41</f>
        <v>1/00/00-  0</v>
      </c>
      <c r="H41" s="87">
        <f>O50</f>
        <v>0</v>
      </c>
      <c r="I41" s="22"/>
      <c r="K41" s="13">
        <f>C$12</f>
        <v>0</v>
      </c>
      <c r="L41" s="13" t="str">
        <f t="shared" ref="L41:L48" si="15">I$2</f>
        <v xml:space="preserve"> </v>
      </c>
      <c r="M41" s="12">
        <f>C$11</f>
        <v>0</v>
      </c>
      <c r="N41" s="26"/>
      <c r="O41" s="34" t="str">
        <f>CONCATENATE(TEXT(K41,("m/dd/yy")), "-", TEXT(L41,("m/dd/yy")), " ", M41)</f>
        <v>1/00/00-  0</v>
      </c>
      <c r="P41" s="35"/>
      <c r="Q41" s="41"/>
      <c r="R41" s="35"/>
      <c r="S41" s="35"/>
      <c r="T41" s="35"/>
      <c r="Z41" s="9" t="s">
        <v>137</v>
      </c>
      <c r="AA41" s="68">
        <v>69</v>
      </c>
    </row>
    <row r="42" spans="1:28" ht="30" customHeight="1" x14ac:dyDescent="0.3">
      <c r="A42" s="154" t="e">
        <f>IF($B$89=1,S$2,IF($B$89=2,S$3,IF($B$89=3,S$4,IF($B$89=4,S$5,IF($B$89=5,S$6,IF($B$89=6,S$7,IF($B$89=7,S$8,IF($B$89=8,S$9,IF($B$89=9,S$10,IF($B$89=10,S$11,IF($B$89=11,S$12,IF($B$89=12,S$13))))))))))))</f>
        <v>#N/A</v>
      </c>
      <c r="B42" s="69">
        <f>B$41</f>
        <v>0</v>
      </c>
      <c r="C42" s="69">
        <f t="shared" ref="C42:D42" si="16">C$41</f>
        <v>0</v>
      </c>
      <c r="D42" s="69">
        <f t="shared" si="16"/>
        <v>0</v>
      </c>
      <c r="E42" s="116">
        <f t="shared" si="13"/>
        <v>0</v>
      </c>
      <c r="F42" s="4" t="str">
        <f t="shared" ref="F42" si="17">O42</f>
        <v>1/00/00-  0</v>
      </c>
      <c r="H42" s="87">
        <f>SUMIF($C$34:$H$34,"&lt;&gt;ENTER DATE",$C86:$H86)</f>
        <v>0</v>
      </c>
      <c r="I42" s="22"/>
      <c r="K42" s="13">
        <f>C$12</f>
        <v>0</v>
      </c>
      <c r="L42" s="13" t="str">
        <f t="shared" ref="L42" si="18">I$2</f>
        <v xml:space="preserve"> </v>
      </c>
      <c r="M42" s="12">
        <f>C$11</f>
        <v>0</v>
      </c>
      <c r="N42" s="26"/>
      <c r="O42" s="34" t="str">
        <f>CONCATENATE(TEXT(K42,("m/dd/yy")), "-", TEXT(L42,("m/dd/yy")), " ", M42)</f>
        <v>1/00/00-  0</v>
      </c>
      <c r="P42" s="35"/>
      <c r="Q42" s="41"/>
      <c r="R42" s="35"/>
      <c r="S42" s="35"/>
      <c r="T42" s="35"/>
      <c r="Z42" s="9" t="s">
        <v>138</v>
      </c>
      <c r="AA42" s="68">
        <v>69</v>
      </c>
    </row>
    <row r="43" spans="1:28" ht="30" customHeight="1" x14ac:dyDescent="0.3">
      <c r="A43" s="154" t="s">
        <v>139</v>
      </c>
      <c r="B43" s="69" t="s">
        <v>140</v>
      </c>
      <c r="C43" s="69"/>
      <c r="D43" s="69"/>
      <c r="E43" s="116">
        <f t="shared" si="13"/>
        <v>0</v>
      </c>
      <c r="F43" s="4" t="str">
        <f t="shared" ref="F43" si="19">O43</f>
        <v xml:space="preserve">1/00/00- </v>
      </c>
      <c r="H43" s="87"/>
      <c r="I43" s="22">
        <f>I9</f>
        <v>0</v>
      </c>
      <c r="K43" s="13">
        <f>C$12</f>
        <v>0</v>
      </c>
      <c r="L43" s="13" t="str">
        <f t="shared" si="15"/>
        <v xml:space="preserve"> </v>
      </c>
      <c r="M43" s="6"/>
      <c r="N43" s="1"/>
      <c r="O43" s="34" t="str">
        <f>CONCATENATE(TEXT(K43,("m/dd/yy")), "-", TEXT(L43,("m/dd/yy")))</f>
        <v xml:space="preserve">1/00/00- </v>
      </c>
      <c r="P43" s="35"/>
      <c r="Q43" s="41"/>
      <c r="R43" s="35"/>
      <c r="S43" s="35"/>
      <c r="T43" s="35"/>
      <c r="Z43" s="9" t="s">
        <v>141</v>
      </c>
      <c r="AA43" s="68">
        <v>79</v>
      </c>
    </row>
    <row r="44" spans="1:28" ht="30" customHeight="1" x14ac:dyDescent="0.3">
      <c r="A44" s="154" t="e">
        <f>IF($B$89=1,T$2,IF($B$89=2,T$3,IF($B$89=3,T$4,IF($B$89=4,T$5,IF($B$89=5,T$6,IF($B$89=6,T$7,IF($B$89=7,T$8,IF($B$89=8,T$9,IF($B$89=9,T$10,IF($B$89=10,T$11,IF($B$89=11,T$12,IF($B$89=12,T$13))))))))))))</f>
        <v>#N/A</v>
      </c>
      <c r="B44" s="69" t="s">
        <v>140</v>
      </c>
      <c r="C44" s="69"/>
      <c r="D44" s="69"/>
      <c r="E44" s="116">
        <f t="shared" si="13"/>
        <v>0</v>
      </c>
      <c r="F44" s="4" t="str">
        <f t="shared" si="14"/>
        <v xml:space="preserve">1/00/00- </v>
      </c>
      <c r="G44" s="92" t="str">
        <f>IF(B$14=0,"enter airfare tix",B$14)</f>
        <v>enter airfare tix</v>
      </c>
      <c r="H44" s="93">
        <f>IF(I$14&gt;=0,0,-I$14)</f>
        <v>0</v>
      </c>
      <c r="I44" s="22">
        <f>IF(I$14&gt;0,I$14,0)</f>
        <v>0</v>
      </c>
      <c r="K44" s="13">
        <f t="shared" ref="K44" si="20">C$12</f>
        <v>0</v>
      </c>
      <c r="L44" s="13" t="str">
        <f t="shared" ref="L44" si="21">I$2</f>
        <v xml:space="preserve"> </v>
      </c>
      <c r="M44" s="6"/>
      <c r="N44" s="1"/>
      <c r="O44" s="34" t="str">
        <f t="shared" ref="O44" si="22">CONCATENATE(TEXT(K44,("m/dd/yy")), "-", TEXT(L44,("m/dd/yy")))</f>
        <v xml:space="preserve">1/00/00- </v>
      </c>
      <c r="P44" s="35"/>
      <c r="Q44" s="41"/>
      <c r="R44" s="35"/>
      <c r="S44" s="35"/>
      <c r="T44" s="35"/>
      <c r="U44" s="39"/>
      <c r="V44" s="39"/>
      <c r="Z44" s="9" t="s">
        <v>142</v>
      </c>
      <c r="AA44" s="68">
        <v>79</v>
      </c>
      <c r="AB44" s="9"/>
    </row>
    <row r="45" spans="1:28" ht="30" customHeight="1" x14ac:dyDescent="0.3">
      <c r="A45" s="154" t="e">
        <f>IF($B$89=1,T$2,IF($B$89=2,T$3,IF($B$89=3,T$4,IF($B$89=4,T$5,IF($B$89=5,T$6,IF($B$89=6,T$7,IF($B$89=7,T$8,IF($B$89=8,T$9,IF($B$89=9,T$10,IF($B$89=10,T$11,IF($B$89=11,T$12,IF($B$89=12,T$13))))))))))))</f>
        <v>#N/A</v>
      </c>
      <c r="B45" s="69" t="s">
        <v>140</v>
      </c>
      <c r="C45" s="69"/>
      <c r="D45" s="69"/>
      <c r="E45" s="116">
        <f t="shared" si="13"/>
        <v>0</v>
      </c>
      <c r="F45" s="4" t="str">
        <f t="shared" ref="F45:F47" si="23">O45</f>
        <v xml:space="preserve">1/00/00- </v>
      </c>
      <c r="G45" s="92" t="str">
        <f>IF(B$15=0,"enter airfare tix",B$15)</f>
        <v>enter airfare tix</v>
      </c>
      <c r="H45" s="93">
        <f>IF(I$15&gt;=0,0,-I$15)</f>
        <v>0</v>
      </c>
      <c r="I45" s="22">
        <f>IF(I$15&gt;0,I$15,0)</f>
        <v>0</v>
      </c>
      <c r="K45" s="13">
        <f t="shared" ref="K45:K47" si="24">C$12</f>
        <v>0</v>
      </c>
      <c r="L45" s="13" t="str">
        <f t="shared" ref="L45:L47" si="25">I$2</f>
        <v xml:space="preserve"> </v>
      </c>
      <c r="M45" s="6"/>
      <c r="N45" s="1"/>
      <c r="O45" s="34" t="str">
        <f t="shared" ref="O45:O47" si="26">CONCATENATE(TEXT(K45,("m/dd/yy")), "-", TEXT(L45,("m/dd/yy")))</f>
        <v xml:space="preserve">1/00/00- </v>
      </c>
      <c r="P45" s="35"/>
      <c r="Q45" s="41"/>
      <c r="R45" s="35"/>
      <c r="S45" s="35"/>
      <c r="T45" s="35"/>
      <c r="U45" s="39"/>
      <c r="V45" s="39"/>
      <c r="Z45" s="9" t="s">
        <v>143</v>
      </c>
      <c r="AA45" s="68">
        <v>69</v>
      </c>
      <c r="AB45" s="9"/>
    </row>
    <row r="46" spans="1:28" ht="30" customHeight="1" x14ac:dyDescent="0.3">
      <c r="A46" s="154" t="e">
        <f>IF($B$89=1,T$2,IF($B$89=2,T$3,IF($B$89=3,T$4,IF($B$89=4,T$5,IF($B$89=5,T$6,IF($B$89=6,T$7,IF($B$89=7,T$8,IF($B$89=8,T$9,IF($B$89=9,T$10,IF($B$89=10,T$11,IF($B$89=11,T$12,IF($B$89=12,T$13))))))))))))</f>
        <v>#N/A</v>
      </c>
      <c r="B46" s="69" t="s">
        <v>140</v>
      </c>
      <c r="C46" s="69"/>
      <c r="D46" s="69"/>
      <c r="E46" s="116">
        <f t="shared" si="13"/>
        <v>0</v>
      </c>
      <c r="F46" s="4" t="str">
        <f t="shared" si="23"/>
        <v xml:space="preserve">1/00/00- </v>
      </c>
      <c r="G46" s="92" t="str">
        <f>IF(B$16=0,"enter airfare tix",B$16)</f>
        <v>enter airfare tix</v>
      </c>
      <c r="H46" s="93">
        <f>IF(I$16&gt;=0,0,-I$16)</f>
        <v>0</v>
      </c>
      <c r="I46" s="22">
        <f>IF(I$16&gt;0,I$16,0)</f>
        <v>0</v>
      </c>
      <c r="K46" s="13">
        <f t="shared" si="24"/>
        <v>0</v>
      </c>
      <c r="L46" s="13" t="str">
        <f t="shared" si="25"/>
        <v xml:space="preserve"> </v>
      </c>
      <c r="M46" s="6"/>
      <c r="N46" s="1"/>
      <c r="O46" s="34" t="str">
        <f t="shared" si="26"/>
        <v xml:space="preserve">1/00/00- </v>
      </c>
      <c r="P46" s="35"/>
      <c r="Q46" s="41"/>
      <c r="R46" s="35"/>
      <c r="S46" s="35"/>
      <c r="T46" s="35"/>
      <c r="U46" s="39"/>
      <c r="V46" s="39"/>
      <c r="Z46" s="9" t="s">
        <v>144</v>
      </c>
      <c r="AA46" s="68">
        <v>69</v>
      </c>
      <c r="AB46" s="9"/>
    </row>
    <row r="47" spans="1:28" ht="30" customHeight="1" x14ac:dyDescent="0.3">
      <c r="A47" s="154" t="e">
        <f>IF($B$89=1,T$2,IF($B$89=2,T$3,IF($B$89=3,T$4,IF($B$89=4,T$5,IF($B$89=5,T$6,IF($B$89=6,T$7,IF($B$89=7,T$8,IF($B$89=8,T$9,IF($B$89=9,T$10,IF($B$89=10,T$11,IF($B$89=11,T$12,IF($B$89=12,T$13))))))))))))</f>
        <v>#N/A</v>
      </c>
      <c r="B47" s="69" t="s">
        <v>140</v>
      </c>
      <c r="C47" s="69"/>
      <c r="D47" s="69"/>
      <c r="E47" s="116">
        <f t="shared" si="13"/>
        <v>0</v>
      </c>
      <c r="F47" s="4" t="str">
        <f t="shared" si="23"/>
        <v xml:space="preserve">1/00/00- </v>
      </c>
      <c r="G47" s="92" t="str">
        <f>IF(B$17=0,"enter airfare tix",B$17)</f>
        <v>enter airfare tix</v>
      </c>
      <c r="H47" s="93">
        <f>IF(I$17&gt;=0,0,-I$17)</f>
        <v>0</v>
      </c>
      <c r="I47" s="22">
        <f>IF(I$17&gt;0,I$17,0)</f>
        <v>0</v>
      </c>
      <c r="K47" s="13">
        <f t="shared" si="24"/>
        <v>0</v>
      </c>
      <c r="L47" s="13" t="str">
        <f t="shared" si="25"/>
        <v xml:space="preserve"> </v>
      </c>
      <c r="M47" s="6"/>
      <c r="N47" s="1"/>
      <c r="O47" s="34" t="str">
        <f t="shared" si="26"/>
        <v xml:space="preserve">1/00/00- </v>
      </c>
      <c r="P47" s="35"/>
      <c r="Q47" s="41"/>
      <c r="R47" s="35"/>
      <c r="S47" s="35"/>
      <c r="T47" s="35"/>
      <c r="U47" s="39"/>
      <c r="V47" s="39"/>
      <c r="Z47" s="9" t="s">
        <v>145</v>
      </c>
      <c r="AA47" s="68">
        <v>64</v>
      </c>
      <c r="AB47" s="9"/>
    </row>
    <row r="48" spans="1:28" ht="30" customHeight="1" x14ac:dyDescent="0.3">
      <c r="A48" s="154" t="e">
        <f>A41</f>
        <v>#N/A</v>
      </c>
      <c r="B48" s="69">
        <f t="shared" ref="B48:D48" si="27">B$41</f>
        <v>0</v>
      </c>
      <c r="C48" s="69">
        <f t="shared" si="27"/>
        <v>0</v>
      </c>
      <c r="D48" s="69">
        <f t="shared" si="27"/>
        <v>0</v>
      </c>
      <c r="E48" s="116">
        <f t="shared" si="13"/>
        <v>0</v>
      </c>
      <c r="F48" s="39" t="str">
        <f>O48</f>
        <v xml:space="preserve">PERSONAL- </v>
      </c>
      <c r="G48" s="39"/>
      <c r="H48" s="87"/>
      <c r="I48" s="22">
        <f>I8</f>
        <v>0</v>
      </c>
      <c r="K48" s="12"/>
      <c r="L48" s="13" t="str">
        <f t="shared" si="15"/>
        <v xml:space="preserve"> </v>
      </c>
      <c r="M48" s="2" t="s">
        <v>146</v>
      </c>
      <c r="N48" s="1"/>
      <c r="O48" s="35" t="str">
        <f>CONCATENATE(M48,"-",TEXT(L48,("m/dd/yy")))</f>
        <v xml:space="preserve">PERSONAL- </v>
      </c>
      <c r="P48" s="35"/>
      <c r="Q48" s="41"/>
      <c r="R48" s="35"/>
      <c r="S48" s="35"/>
      <c r="T48" s="35"/>
      <c r="Z48" s="9" t="s">
        <v>147</v>
      </c>
      <c r="AA48" s="68">
        <v>74</v>
      </c>
    </row>
    <row r="49" spans="1:27" ht="30" customHeight="1" x14ac:dyDescent="0.3">
      <c r="A49" s="94" t="s">
        <v>148</v>
      </c>
      <c r="B49" s="23">
        <f t="shared" ref="B49:D49" si="28">B$41</f>
        <v>0</v>
      </c>
      <c r="C49" s="23">
        <f t="shared" si="28"/>
        <v>0</v>
      </c>
      <c r="D49" s="23">
        <f t="shared" si="28"/>
        <v>0</v>
      </c>
      <c r="E49" s="117">
        <f t="shared" si="13"/>
        <v>0</v>
      </c>
      <c r="F49" s="16"/>
      <c r="G49" s="83"/>
      <c r="H49" s="155">
        <f>SUMIF($C$34:$H$34,"&lt;&gt;ENTER DATE",$C$33:$H$33)</f>
        <v>0</v>
      </c>
      <c r="I49" s="24"/>
      <c r="J49" s="1" t="s">
        <v>149</v>
      </c>
      <c r="K49" s="12"/>
      <c r="L49" s="12"/>
      <c r="M49" s="12"/>
      <c r="N49" s="26"/>
      <c r="Z49" s="9" t="s">
        <v>150</v>
      </c>
      <c r="AA49" s="68">
        <v>79</v>
      </c>
    </row>
    <row r="50" spans="1:27" ht="30" customHeight="1" x14ac:dyDescent="0.3">
      <c r="A50" s="5"/>
      <c r="B50" s="169"/>
      <c r="C50" s="169"/>
      <c r="D50" s="169"/>
      <c r="E50" s="169"/>
      <c r="F50" s="47"/>
      <c r="G50" s="6" t="s">
        <v>118</v>
      </c>
      <c r="H50" s="87">
        <f>SUM(H41:H49)</f>
        <v>0</v>
      </c>
      <c r="I50" s="22">
        <f>SUM(I41:I49)</f>
        <v>0</v>
      </c>
      <c r="K50" s="12">
        <f>H50-I50</f>
        <v>0</v>
      </c>
      <c r="L50" s="12">
        <f>SUM(H42:H49)</f>
        <v>0</v>
      </c>
      <c r="M50" s="12">
        <f>SUM(I42:I49)</f>
        <v>0</v>
      </c>
      <c r="N50" s="26"/>
      <c r="O50" s="26">
        <f>K36-L50+M50</f>
        <v>0</v>
      </c>
      <c r="P50" s="26"/>
      <c r="Q50" s="12"/>
      <c r="R50" s="26"/>
      <c r="S50" s="26"/>
      <c r="T50" s="26"/>
      <c r="Z50" s="9" t="s">
        <v>151</v>
      </c>
      <c r="AA50" s="68">
        <v>69</v>
      </c>
    </row>
    <row r="51" spans="1:27" ht="30" customHeight="1" x14ac:dyDescent="0.3">
      <c r="A51" s="5" t="s">
        <v>152</v>
      </c>
      <c r="B51" s="169"/>
      <c r="C51" s="169"/>
      <c r="D51" s="169"/>
      <c r="E51" s="169"/>
      <c r="F51" s="10" t="s">
        <v>153</v>
      </c>
      <c r="G51" s="6" t="s">
        <v>154</v>
      </c>
      <c r="H51" s="87">
        <f>IF(K50&gt;0,K50,0)</f>
        <v>0</v>
      </c>
      <c r="I51" s="81">
        <f>-IF(K50&lt;0,K50,0)</f>
        <v>0</v>
      </c>
      <c r="K51" s="12">
        <f>K36-K50</f>
        <v>0</v>
      </c>
      <c r="L51" s="12"/>
      <c r="M51" s="12"/>
      <c r="N51" s="26"/>
      <c r="Z51" s="9" t="s">
        <v>155</v>
      </c>
      <c r="AA51" s="68">
        <v>74</v>
      </c>
    </row>
    <row r="52" spans="1:27" ht="70.5" customHeight="1" x14ac:dyDescent="0.3">
      <c r="A52" s="179" t="s">
        <v>156</v>
      </c>
      <c r="B52" s="180"/>
      <c r="C52" s="180"/>
      <c r="D52" s="180"/>
      <c r="E52" s="180"/>
      <c r="F52" s="181"/>
      <c r="H52" s="69" t="s">
        <v>157</v>
      </c>
      <c r="I52" s="82" t="s">
        <v>158</v>
      </c>
      <c r="L52" s="12"/>
      <c r="M52" s="12"/>
      <c r="N52" s="26"/>
      <c r="Z52" s="9" t="s">
        <v>159</v>
      </c>
      <c r="AA52" s="68">
        <v>69</v>
      </c>
    </row>
    <row r="53" spans="1:27" ht="30" customHeight="1" x14ac:dyDescent="0.3">
      <c r="A53" s="42" t="s">
        <v>160</v>
      </c>
      <c r="B53" s="177"/>
      <c r="C53" s="177"/>
      <c r="D53" s="177"/>
      <c r="E53" s="177"/>
      <c r="F53" s="56"/>
      <c r="H53" s="69"/>
      <c r="I53" s="10"/>
      <c r="L53" s="12"/>
      <c r="M53" s="12"/>
      <c r="N53" s="26"/>
      <c r="Z53" s="9" t="s">
        <v>161</v>
      </c>
      <c r="AA53" s="68">
        <v>79</v>
      </c>
    </row>
    <row r="54" spans="1:27" ht="30" customHeight="1" x14ac:dyDescent="0.3">
      <c r="A54" s="5" t="s">
        <v>162</v>
      </c>
      <c r="B54" s="164"/>
      <c r="C54" s="164"/>
      <c r="D54" s="164"/>
      <c r="E54" s="164"/>
      <c r="F54" s="10" t="s">
        <v>153</v>
      </c>
      <c r="H54" s="69"/>
      <c r="I54" s="10"/>
      <c r="K54" s="12"/>
      <c r="L54" s="12"/>
      <c r="M54" s="12"/>
      <c r="N54" s="26"/>
      <c r="Z54" s="9" t="s">
        <v>163</v>
      </c>
      <c r="AA54" s="68">
        <v>69</v>
      </c>
    </row>
    <row r="55" spans="1:27" ht="30" customHeight="1" x14ac:dyDescent="0.3">
      <c r="A55" s="172" t="s">
        <v>164</v>
      </c>
      <c r="B55" s="173"/>
      <c r="C55" s="173"/>
      <c r="D55" s="173"/>
      <c r="E55" s="173"/>
      <c r="F55" s="174"/>
      <c r="G55" s="27"/>
      <c r="H55" s="27"/>
      <c r="I55" s="28"/>
      <c r="J55" s="4"/>
      <c r="M55" s="2"/>
      <c r="N55" s="1"/>
      <c r="Z55" s="9" t="s">
        <v>165</v>
      </c>
      <c r="AA55" s="68">
        <v>79</v>
      </c>
    </row>
    <row r="56" spans="1:27" ht="30" customHeight="1" x14ac:dyDescent="0.3">
      <c r="E56" s="63"/>
      <c r="F56" s="6"/>
      <c r="H56" s="6"/>
      <c r="I56" s="29"/>
      <c r="K56" s="12"/>
      <c r="L56" s="12"/>
      <c r="M56" s="12"/>
      <c r="N56" s="26"/>
      <c r="Z56" s="9" t="s">
        <v>166</v>
      </c>
      <c r="AA56" s="68">
        <v>79</v>
      </c>
    </row>
    <row r="57" spans="1:27" s="9" customFormat="1" ht="20.25" hidden="1" x14ac:dyDescent="0.3">
      <c r="A57" s="9" t="s">
        <v>167</v>
      </c>
      <c r="B57" s="37">
        <v>1</v>
      </c>
      <c r="C57" s="33">
        <f t="shared" ref="C57:H57" si="29">IF(C$20=$U$2,$V$2,IF(C$20=$U$3,$V$3,IF(C$20=$U$4,$V$4,IF(C$20=$U$5,$V$5,IF(C$20=$U$6,$V$6,IF(C$20=$U$7,$V$7,IF(C$20=$U$8,$V$8)))))))</f>
        <v>0</v>
      </c>
      <c r="D57" s="33">
        <f t="shared" si="29"/>
        <v>0</v>
      </c>
      <c r="E57" s="33">
        <f t="shared" si="29"/>
        <v>0</v>
      </c>
      <c r="F57" s="33">
        <f t="shared" si="29"/>
        <v>0</v>
      </c>
      <c r="G57" s="33">
        <f t="shared" si="29"/>
        <v>0</v>
      </c>
      <c r="H57" s="33">
        <f t="shared" si="29"/>
        <v>0</v>
      </c>
      <c r="I57" s="33"/>
      <c r="J57" s="1"/>
      <c r="K57" s="2"/>
      <c r="L57" s="2"/>
      <c r="M57" s="3"/>
      <c r="N57" s="18"/>
      <c r="P57" s="1"/>
      <c r="Q57" s="2"/>
      <c r="R57" s="1"/>
      <c r="S57" s="1"/>
      <c r="T57" s="1"/>
      <c r="U57" s="1"/>
      <c r="V57" s="1"/>
      <c r="Z57" s="9" t="s">
        <v>168</v>
      </c>
      <c r="AA57" s="68">
        <v>79</v>
      </c>
    </row>
    <row r="58" spans="1:27" s="9" customFormat="1" ht="20.25" hidden="1" x14ac:dyDescent="0.3">
      <c r="A58" s="9" t="s">
        <v>169</v>
      </c>
      <c r="B58" s="37">
        <v>1</v>
      </c>
      <c r="C58" s="38">
        <f>$B58*C57</f>
        <v>0</v>
      </c>
      <c r="D58" s="38">
        <f t="shared" ref="D58:H58" si="30">$B58*D57</f>
        <v>0</v>
      </c>
      <c r="E58" s="38">
        <f t="shared" si="30"/>
        <v>0</v>
      </c>
      <c r="F58" s="38">
        <f t="shared" si="30"/>
        <v>0</v>
      </c>
      <c r="G58" s="38">
        <f t="shared" si="30"/>
        <v>0</v>
      </c>
      <c r="H58" s="38">
        <f t="shared" si="30"/>
        <v>0</v>
      </c>
      <c r="I58" s="12"/>
      <c r="J58" s="1"/>
      <c r="K58" s="2"/>
      <c r="L58" s="2"/>
      <c r="M58" s="3"/>
      <c r="N58" s="18"/>
      <c r="P58" s="1"/>
      <c r="Q58" s="2"/>
      <c r="R58" s="1"/>
      <c r="S58" s="1"/>
      <c r="T58" s="1"/>
      <c r="U58" s="1"/>
      <c r="V58" s="1"/>
      <c r="Z58" s="9" t="s">
        <v>170</v>
      </c>
      <c r="AA58" s="68">
        <v>79</v>
      </c>
    </row>
    <row r="59" spans="1:27" s="9" customFormat="1" ht="20.25" hidden="1" x14ac:dyDescent="0.3">
      <c r="A59" s="9" t="s">
        <v>171</v>
      </c>
      <c r="B59" s="37">
        <v>1</v>
      </c>
      <c r="C59" s="33">
        <f t="shared" ref="C59:H59" si="31">IF(C$20=$U$2,$W$2,IF(C$20=$U$3,$W$3,IF(C$20=$U$4,$W$4,IF(C$20=$U$5,$W$5,IF(C$20=$U$6,$W$6,IF(C$20=$U$7,$W$7,IF(C$20=$U$8,$W$8)))))))</f>
        <v>0</v>
      </c>
      <c r="D59" s="33">
        <f t="shared" si="31"/>
        <v>0</v>
      </c>
      <c r="E59" s="33">
        <f t="shared" si="31"/>
        <v>0</v>
      </c>
      <c r="F59" s="33">
        <f t="shared" si="31"/>
        <v>0</v>
      </c>
      <c r="G59" s="33">
        <f t="shared" si="31"/>
        <v>0</v>
      </c>
      <c r="H59" s="33">
        <f t="shared" si="31"/>
        <v>0</v>
      </c>
      <c r="I59" s="33"/>
      <c r="J59" s="1"/>
      <c r="K59" s="2"/>
      <c r="L59" s="2"/>
      <c r="M59" s="3"/>
      <c r="N59" s="18"/>
      <c r="P59" s="1"/>
      <c r="Q59" s="2"/>
      <c r="R59" s="1"/>
      <c r="S59" s="1"/>
      <c r="T59" s="1"/>
      <c r="U59" s="1"/>
      <c r="V59" s="1"/>
      <c r="Z59" s="9" t="s">
        <v>172</v>
      </c>
      <c r="AA59" s="68">
        <v>69</v>
      </c>
    </row>
    <row r="60" spans="1:27" s="9" customFormat="1" ht="20.25" hidden="1" x14ac:dyDescent="0.3">
      <c r="A60" s="9" t="s">
        <v>173</v>
      </c>
      <c r="B60" s="37">
        <v>1</v>
      </c>
      <c r="C60" s="38">
        <f>$B60*C59</f>
        <v>0</v>
      </c>
      <c r="D60" s="38">
        <f t="shared" ref="D60:H60" si="32">$B60*D59</f>
        <v>0</v>
      </c>
      <c r="E60" s="38">
        <f t="shared" si="32"/>
        <v>0</v>
      </c>
      <c r="F60" s="38">
        <f t="shared" si="32"/>
        <v>0</v>
      </c>
      <c r="G60" s="38">
        <f t="shared" si="32"/>
        <v>0</v>
      </c>
      <c r="H60" s="38">
        <f t="shared" si="32"/>
        <v>0</v>
      </c>
      <c r="I60" s="12"/>
      <c r="J60" s="1"/>
      <c r="K60" s="2"/>
      <c r="L60" s="2"/>
      <c r="M60" s="3"/>
      <c r="N60" s="18"/>
      <c r="P60" s="1"/>
      <c r="Q60" s="2"/>
      <c r="R60" s="1"/>
      <c r="S60" s="1"/>
      <c r="T60" s="1"/>
      <c r="U60" s="1"/>
      <c r="V60" s="1"/>
      <c r="Z60" s="9" t="s">
        <v>174</v>
      </c>
      <c r="AA60" s="68">
        <v>64</v>
      </c>
    </row>
    <row r="61" spans="1:27" s="9" customFormat="1" ht="20.25" hidden="1" x14ac:dyDescent="0.3">
      <c r="A61" s="9" t="s">
        <v>175</v>
      </c>
      <c r="B61" s="37">
        <v>1</v>
      </c>
      <c r="C61" s="33">
        <f t="shared" ref="C61:H61" si="33">IF(C$20=$U$2,$X$2,IF(C$20=$U$3,$X$3,IF(C$20=$U$4,$X$4,IF(C$20=$U$5,$X$5,IF(C$20=$U$6,$X$6,IF(C$20=$U$7,$X$7,IF(C$20=$U$8,$X$8)))))))</f>
        <v>0</v>
      </c>
      <c r="D61" s="33">
        <f t="shared" si="33"/>
        <v>0</v>
      </c>
      <c r="E61" s="33">
        <f t="shared" si="33"/>
        <v>0</v>
      </c>
      <c r="F61" s="33">
        <f t="shared" si="33"/>
        <v>0</v>
      </c>
      <c r="G61" s="33">
        <f t="shared" si="33"/>
        <v>0</v>
      </c>
      <c r="H61" s="33">
        <f t="shared" si="33"/>
        <v>0</v>
      </c>
      <c r="I61" s="33"/>
      <c r="J61" s="1"/>
      <c r="K61" s="2"/>
      <c r="L61" s="2"/>
      <c r="M61" s="3"/>
      <c r="N61" s="18"/>
      <c r="P61" s="1"/>
      <c r="Q61" s="2"/>
      <c r="R61" s="1"/>
      <c r="S61" s="1"/>
      <c r="T61" s="1"/>
      <c r="U61" s="1"/>
      <c r="V61" s="1"/>
      <c r="Z61" s="9" t="s">
        <v>176</v>
      </c>
      <c r="AA61" s="68">
        <v>69</v>
      </c>
    </row>
    <row r="62" spans="1:27" s="9" customFormat="1" ht="20.25" hidden="1" x14ac:dyDescent="0.3">
      <c r="A62" s="9" t="s">
        <v>177</v>
      </c>
      <c r="B62" s="37">
        <v>1</v>
      </c>
      <c r="C62" s="38">
        <f>$B62*C61</f>
        <v>0</v>
      </c>
      <c r="D62" s="38">
        <f t="shared" ref="D62:H62" si="34">$B62*D61</f>
        <v>0</v>
      </c>
      <c r="E62" s="38">
        <f t="shared" si="34"/>
        <v>0</v>
      </c>
      <c r="F62" s="38">
        <f t="shared" si="34"/>
        <v>0</v>
      </c>
      <c r="G62" s="38">
        <f t="shared" si="34"/>
        <v>0</v>
      </c>
      <c r="H62" s="38">
        <f t="shared" si="34"/>
        <v>0</v>
      </c>
      <c r="I62" s="12"/>
      <c r="J62" s="1"/>
      <c r="K62" s="2"/>
      <c r="L62" s="2"/>
      <c r="M62" s="3"/>
      <c r="N62" s="18"/>
      <c r="P62" s="1"/>
      <c r="Q62" s="2"/>
      <c r="R62" s="1"/>
      <c r="S62" s="1"/>
      <c r="T62" s="1"/>
      <c r="U62" s="1"/>
      <c r="V62" s="1"/>
      <c r="Z62" s="9" t="s">
        <v>178</v>
      </c>
      <c r="AA62" s="68">
        <v>69</v>
      </c>
    </row>
    <row r="63" spans="1:27" s="9" customFormat="1" ht="20.25" hidden="1" x14ac:dyDescent="0.3">
      <c r="C63" s="25"/>
      <c r="D63" s="25"/>
      <c r="E63" s="25"/>
      <c r="F63" s="25"/>
      <c r="G63" s="25"/>
      <c r="H63" s="25"/>
      <c r="I63" s="12"/>
      <c r="J63" s="1"/>
      <c r="K63" s="2"/>
      <c r="L63" s="2"/>
      <c r="M63" s="3"/>
      <c r="N63" s="18"/>
      <c r="P63" s="1"/>
      <c r="Q63" s="2"/>
      <c r="R63" s="1"/>
      <c r="S63" s="1"/>
      <c r="T63" s="1"/>
      <c r="U63" s="1"/>
      <c r="V63" s="1"/>
      <c r="Z63" s="9" t="s">
        <v>179</v>
      </c>
      <c r="AA63" s="68">
        <v>69</v>
      </c>
    </row>
    <row r="64" spans="1:27" s="9" customFormat="1" ht="20.25" hidden="1" x14ac:dyDescent="0.3">
      <c r="A64" s="130" t="s">
        <v>93</v>
      </c>
      <c r="B64" s="130"/>
      <c r="C64" s="12">
        <f>IF(C$21=100%,C57,C58)</f>
        <v>0</v>
      </c>
      <c r="D64" s="12">
        <f t="shared" ref="D64:H64" si="35">IF(D$21=100%,D57,D58)</f>
        <v>0</v>
      </c>
      <c r="E64" s="12">
        <f t="shared" si="35"/>
        <v>0</v>
      </c>
      <c r="F64" s="12">
        <f t="shared" si="35"/>
        <v>0</v>
      </c>
      <c r="G64" s="12">
        <f t="shared" si="35"/>
        <v>0</v>
      </c>
      <c r="H64" s="12">
        <f t="shared" si="35"/>
        <v>0</v>
      </c>
      <c r="I64" s="12"/>
      <c r="J64" s="1"/>
      <c r="K64" s="2"/>
      <c r="L64" s="2"/>
      <c r="M64" s="3"/>
      <c r="N64" s="18"/>
      <c r="P64" s="1"/>
      <c r="Q64" s="2"/>
      <c r="R64" s="1"/>
      <c r="S64" s="1"/>
      <c r="T64" s="1"/>
      <c r="U64" s="1"/>
      <c r="V64" s="1"/>
      <c r="Z64" s="9" t="s">
        <v>180</v>
      </c>
      <c r="AA64" s="68">
        <v>79</v>
      </c>
    </row>
    <row r="65" spans="1:27" s="9" customFormat="1" ht="20.25" hidden="1" x14ac:dyDescent="0.3">
      <c r="A65" s="130" t="s">
        <v>95</v>
      </c>
      <c r="B65" s="130"/>
      <c r="C65" s="12">
        <f t="shared" ref="C65:H65" si="36">IF(C$21=100%,C59,C60)</f>
        <v>0</v>
      </c>
      <c r="D65" s="12">
        <f t="shared" si="36"/>
        <v>0</v>
      </c>
      <c r="E65" s="12">
        <f t="shared" si="36"/>
        <v>0</v>
      </c>
      <c r="F65" s="12">
        <f t="shared" si="36"/>
        <v>0</v>
      </c>
      <c r="G65" s="12">
        <f t="shared" si="36"/>
        <v>0</v>
      </c>
      <c r="H65" s="12">
        <f t="shared" si="36"/>
        <v>0</v>
      </c>
      <c r="I65" s="12"/>
      <c r="J65" s="1"/>
      <c r="K65" s="2"/>
      <c r="L65" s="2"/>
      <c r="M65" s="3"/>
      <c r="N65" s="18"/>
      <c r="P65" s="1"/>
      <c r="Q65" s="2"/>
      <c r="R65" s="1"/>
      <c r="S65" s="1"/>
      <c r="T65" s="1"/>
      <c r="U65" s="1"/>
      <c r="V65" s="1"/>
      <c r="Z65" s="9" t="s">
        <v>181</v>
      </c>
      <c r="AA65" s="68">
        <v>64</v>
      </c>
    </row>
    <row r="66" spans="1:27" s="9" customFormat="1" ht="20.25" hidden="1" x14ac:dyDescent="0.3">
      <c r="A66" s="130" t="s">
        <v>97</v>
      </c>
      <c r="B66" s="130"/>
      <c r="C66" s="12">
        <f t="shared" ref="C66:H66" si="37">IF(C$21=100%,C61,C62)</f>
        <v>0</v>
      </c>
      <c r="D66" s="12">
        <f t="shared" si="37"/>
        <v>0</v>
      </c>
      <c r="E66" s="12">
        <f t="shared" si="37"/>
        <v>0</v>
      </c>
      <c r="F66" s="12">
        <f t="shared" si="37"/>
        <v>0</v>
      </c>
      <c r="G66" s="12">
        <f t="shared" si="37"/>
        <v>0</v>
      </c>
      <c r="H66" s="12">
        <f t="shared" si="37"/>
        <v>0</v>
      </c>
      <c r="I66" s="12"/>
      <c r="J66" s="1"/>
      <c r="K66" s="2"/>
      <c r="L66" s="2"/>
      <c r="M66" s="3"/>
      <c r="N66" s="18"/>
      <c r="P66" s="1"/>
      <c r="Q66" s="2"/>
      <c r="R66" s="1"/>
      <c r="S66" s="1"/>
      <c r="T66" s="1"/>
      <c r="U66" s="1"/>
      <c r="V66" s="1"/>
      <c r="Z66" s="9" t="s">
        <v>182</v>
      </c>
      <c r="AA66" s="68">
        <v>64</v>
      </c>
    </row>
    <row r="67" spans="1:27" s="9" customFormat="1" ht="20.25" hidden="1" x14ac:dyDescent="0.3">
      <c r="I67" s="2"/>
      <c r="J67" s="1"/>
      <c r="K67" s="2"/>
      <c r="L67" s="2"/>
      <c r="M67" s="3"/>
      <c r="N67" s="18"/>
      <c r="P67" s="1"/>
      <c r="Q67" s="2"/>
      <c r="R67" s="1"/>
      <c r="S67" s="1"/>
      <c r="T67" s="1"/>
      <c r="U67" s="1"/>
      <c r="V67" s="1"/>
      <c r="Z67" s="9" t="s">
        <v>183</v>
      </c>
      <c r="AA67" s="68">
        <v>69</v>
      </c>
    </row>
    <row r="68" spans="1:27" s="9" customFormat="1" ht="20.25" hidden="1" x14ac:dyDescent="0.3">
      <c r="A68" s="9" t="s">
        <v>184</v>
      </c>
      <c r="C68" s="12" t="str">
        <f t="shared" ref="C68:H68" si="38">C20</f>
        <v/>
      </c>
      <c r="D68" s="12" t="str">
        <f t="shared" si="38"/>
        <v/>
      </c>
      <c r="E68" s="12" t="str">
        <f t="shared" si="38"/>
        <v/>
      </c>
      <c r="F68" s="12" t="str">
        <f t="shared" si="38"/>
        <v/>
      </c>
      <c r="G68" s="12" t="str">
        <f t="shared" si="38"/>
        <v/>
      </c>
      <c r="H68" s="12" t="str">
        <f t="shared" si="38"/>
        <v/>
      </c>
      <c r="I68" s="2"/>
      <c r="J68" s="1"/>
      <c r="K68" s="2"/>
      <c r="L68" s="2"/>
      <c r="M68" s="3"/>
      <c r="N68" s="18"/>
      <c r="O68" s="3"/>
      <c r="P68" s="18"/>
      <c r="Q68" s="3"/>
      <c r="R68" s="18"/>
      <c r="S68" s="18"/>
      <c r="T68" s="18"/>
      <c r="U68" s="18"/>
      <c r="V68" s="18"/>
      <c r="W68" s="62"/>
      <c r="X68" s="3"/>
      <c r="Y68" s="3"/>
      <c r="Z68" s="9" t="s">
        <v>185</v>
      </c>
      <c r="AA68" s="68">
        <v>64</v>
      </c>
    </row>
    <row r="69" spans="1:27" s="9" customFormat="1" ht="20.25" hidden="1" x14ac:dyDescent="0.3">
      <c r="A69" s="9" t="s">
        <v>186</v>
      </c>
      <c r="C69" s="12">
        <f t="shared" ref="C69:H69" si="39">IF(C68="",0,C68)</f>
        <v>0</v>
      </c>
      <c r="D69" s="12">
        <f t="shared" si="39"/>
        <v>0</v>
      </c>
      <c r="E69" s="12">
        <f t="shared" si="39"/>
        <v>0</v>
      </c>
      <c r="F69" s="12">
        <f t="shared" si="39"/>
        <v>0</v>
      </c>
      <c r="G69" s="12">
        <f t="shared" si="39"/>
        <v>0</v>
      </c>
      <c r="H69" s="12">
        <f t="shared" si="39"/>
        <v>0</v>
      </c>
      <c r="I69" s="2"/>
      <c r="J69" s="1"/>
      <c r="K69" s="2"/>
      <c r="L69" s="2"/>
      <c r="M69" s="3"/>
      <c r="N69" s="18"/>
      <c r="O69" s="3"/>
      <c r="P69" s="18"/>
      <c r="Q69" s="3"/>
      <c r="R69" s="18"/>
      <c r="S69" s="18"/>
      <c r="T69" s="18"/>
      <c r="U69" s="18"/>
      <c r="V69" s="18"/>
      <c r="W69" s="62"/>
      <c r="X69" s="3"/>
      <c r="Y69" s="3"/>
      <c r="Z69" s="9" t="s">
        <v>187</v>
      </c>
      <c r="AA69" s="68">
        <v>74</v>
      </c>
    </row>
    <row r="70" spans="1:27" s="9" customFormat="1" ht="20.25" hidden="1" x14ac:dyDescent="0.3">
      <c r="A70" s="9" t="s">
        <v>188</v>
      </c>
      <c r="C70" s="30">
        <f t="shared" ref="C70:H70" si="40">C$21</f>
        <v>0</v>
      </c>
      <c r="D70" s="30">
        <f t="shared" si="40"/>
        <v>0</v>
      </c>
      <c r="E70" s="30">
        <f t="shared" si="40"/>
        <v>0</v>
      </c>
      <c r="F70" s="30">
        <f t="shared" si="40"/>
        <v>0</v>
      </c>
      <c r="G70" s="30">
        <f t="shared" si="40"/>
        <v>0</v>
      </c>
      <c r="H70" s="30">
        <f t="shared" si="40"/>
        <v>0</v>
      </c>
      <c r="I70" s="13"/>
      <c r="J70" s="1"/>
      <c r="K70" s="12"/>
      <c r="L70" s="12"/>
      <c r="M70" s="12"/>
      <c r="N70" s="26"/>
      <c r="O70" s="26"/>
      <c r="P70" s="26"/>
      <c r="Q70" s="12"/>
      <c r="R70" s="26"/>
      <c r="S70" s="26"/>
      <c r="T70" s="26"/>
      <c r="U70" s="26"/>
      <c r="V70" s="26"/>
      <c r="W70" s="12"/>
      <c r="X70" s="12"/>
      <c r="Y70" s="12"/>
      <c r="Z70" s="9" t="s">
        <v>189</v>
      </c>
      <c r="AA70" s="68">
        <v>69</v>
      </c>
    </row>
    <row r="71" spans="1:27" s="9" customFormat="1" ht="20.25" hidden="1" x14ac:dyDescent="0.3">
      <c r="A71" s="161" t="s">
        <v>190</v>
      </c>
      <c r="B71" s="161"/>
      <c r="C71" s="12">
        <f t="shared" ref="C71:H71" si="41">C69*C70</f>
        <v>0</v>
      </c>
      <c r="D71" s="12">
        <f t="shared" si="41"/>
        <v>0</v>
      </c>
      <c r="E71" s="12">
        <f t="shared" si="41"/>
        <v>0</v>
      </c>
      <c r="F71" s="12">
        <f t="shared" si="41"/>
        <v>0</v>
      </c>
      <c r="G71" s="12">
        <f t="shared" si="41"/>
        <v>0</v>
      </c>
      <c r="H71" s="12">
        <f t="shared" si="41"/>
        <v>0</v>
      </c>
      <c r="I71" s="2"/>
      <c r="J71" s="1"/>
      <c r="K71" s="2"/>
      <c r="L71" s="2"/>
      <c r="M71" s="3"/>
      <c r="N71" s="18"/>
      <c r="O71" s="3"/>
      <c r="P71" s="18"/>
      <c r="Q71" s="3"/>
      <c r="R71" s="18"/>
      <c r="S71" s="18"/>
      <c r="T71" s="18"/>
      <c r="U71" s="18"/>
      <c r="V71" s="18"/>
      <c r="W71" s="62"/>
      <c r="X71" s="3"/>
      <c r="Y71" s="3"/>
      <c r="Z71" s="9" t="s">
        <v>191</v>
      </c>
      <c r="AA71" s="68">
        <v>69</v>
      </c>
    </row>
    <row r="72" spans="1:27" s="9" customFormat="1" ht="20.25" hidden="1" x14ac:dyDescent="0.3">
      <c r="A72" s="9" t="s">
        <v>192</v>
      </c>
      <c r="C72" s="12">
        <f t="shared" ref="C72:H72" si="42">$Y2</f>
        <v>5</v>
      </c>
      <c r="D72" s="12">
        <f t="shared" si="42"/>
        <v>5</v>
      </c>
      <c r="E72" s="12">
        <f t="shared" si="42"/>
        <v>5</v>
      </c>
      <c r="F72" s="12">
        <f t="shared" si="42"/>
        <v>5</v>
      </c>
      <c r="G72" s="12">
        <f t="shared" si="42"/>
        <v>5</v>
      </c>
      <c r="H72" s="12">
        <f t="shared" si="42"/>
        <v>5</v>
      </c>
      <c r="I72" s="2"/>
      <c r="J72" s="1"/>
      <c r="K72" s="2"/>
      <c r="L72" s="2"/>
      <c r="M72" s="3"/>
      <c r="N72" s="18"/>
      <c r="O72" s="18"/>
      <c r="P72" s="18"/>
      <c r="Q72" s="3"/>
      <c r="R72" s="18"/>
      <c r="S72" s="18"/>
      <c r="T72" s="18"/>
      <c r="U72" s="18"/>
      <c r="V72" s="18"/>
      <c r="W72" s="3"/>
      <c r="X72" s="3"/>
      <c r="Y72" s="3"/>
      <c r="Z72" s="9" t="s">
        <v>193</v>
      </c>
      <c r="AA72" s="68">
        <v>64</v>
      </c>
    </row>
    <row r="73" spans="1:27" s="9" customFormat="1" ht="20.25" hidden="1" x14ac:dyDescent="0.3">
      <c r="A73" s="9" t="s">
        <v>194</v>
      </c>
      <c r="C73" s="12" t="e">
        <f t="shared" ref="C73:H73" si="43">C68-C72</f>
        <v>#VALUE!</v>
      </c>
      <c r="D73" s="12" t="e">
        <f t="shared" si="43"/>
        <v>#VALUE!</v>
      </c>
      <c r="E73" s="12" t="e">
        <f t="shared" si="43"/>
        <v>#VALUE!</v>
      </c>
      <c r="F73" s="12" t="e">
        <f t="shared" si="43"/>
        <v>#VALUE!</v>
      </c>
      <c r="G73" s="12" t="e">
        <f t="shared" si="43"/>
        <v>#VALUE!</v>
      </c>
      <c r="H73" s="12" t="e">
        <f t="shared" si="43"/>
        <v>#VALUE!</v>
      </c>
      <c r="I73" s="2"/>
      <c r="J73" s="1"/>
      <c r="K73" s="2"/>
      <c r="L73" s="2"/>
      <c r="M73" s="3"/>
      <c r="N73" s="18"/>
      <c r="O73" s="18"/>
      <c r="P73" s="18"/>
      <c r="Q73" s="3"/>
      <c r="R73" s="18"/>
      <c r="S73" s="18"/>
      <c r="T73" s="18"/>
      <c r="U73" s="18"/>
      <c r="V73" s="18"/>
      <c r="W73" s="3"/>
      <c r="X73" s="3"/>
      <c r="Y73" s="3"/>
      <c r="Z73" s="9" t="s">
        <v>195</v>
      </c>
      <c r="AA73" s="68">
        <v>69</v>
      </c>
    </row>
    <row r="74" spans="1:27" s="9" customFormat="1" ht="20.25" hidden="1" x14ac:dyDescent="0.3">
      <c r="A74" s="9" t="s">
        <v>196</v>
      </c>
      <c r="C74" s="12">
        <f t="shared" ref="C74:H74" si="44">SUM(C$23:C$25)</f>
        <v>0</v>
      </c>
      <c r="D74" s="12">
        <f t="shared" si="44"/>
        <v>0</v>
      </c>
      <c r="E74" s="12">
        <f t="shared" si="44"/>
        <v>0</v>
      </c>
      <c r="F74" s="12">
        <f t="shared" si="44"/>
        <v>0</v>
      </c>
      <c r="G74" s="12">
        <f t="shared" si="44"/>
        <v>0</v>
      </c>
      <c r="H74" s="12">
        <f t="shared" si="44"/>
        <v>0</v>
      </c>
      <c r="I74" s="2"/>
      <c r="J74" s="1"/>
      <c r="K74" s="2"/>
      <c r="L74" s="2"/>
      <c r="M74" s="3"/>
      <c r="N74" s="18"/>
      <c r="O74" s="18"/>
      <c r="P74" s="18"/>
      <c r="Q74" s="3"/>
      <c r="R74" s="18"/>
      <c r="S74" s="18"/>
      <c r="T74" s="18"/>
      <c r="U74" s="18"/>
      <c r="V74" s="18"/>
      <c r="W74" s="3"/>
      <c r="X74" s="3"/>
      <c r="Y74" s="3"/>
      <c r="Z74" s="9" t="s">
        <v>197</v>
      </c>
      <c r="AA74" s="68">
        <v>59</v>
      </c>
    </row>
    <row r="75" spans="1:27" s="9" customFormat="1" ht="20.25" hidden="1" x14ac:dyDescent="0.3">
      <c r="A75" s="9" t="s">
        <v>198</v>
      </c>
      <c r="B75" s="130"/>
      <c r="C75" s="12" t="str">
        <f t="shared" ref="C75:H75" si="45">IF(C74&gt;0,"YES MEAL","NO")</f>
        <v>NO</v>
      </c>
      <c r="D75" s="12" t="str">
        <f t="shared" si="45"/>
        <v>NO</v>
      </c>
      <c r="E75" s="12" t="str">
        <f t="shared" si="45"/>
        <v>NO</v>
      </c>
      <c r="F75" s="12" t="str">
        <f t="shared" si="45"/>
        <v>NO</v>
      </c>
      <c r="G75" s="12" t="str">
        <f t="shared" si="45"/>
        <v>NO</v>
      </c>
      <c r="H75" s="12" t="str">
        <f t="shared" si="45"/>
        <v>NO</v>
      </c>
      <c r="I75" s="2"/>
      <c r="J75" s="1"/>
      <c r="K75" s="2"/>
      <c r="L75" s="2"/>
      <c r="M75" s="3"/>
      <c r="N75" s="18"/>
      <c r="O75" s="18"/>
      <c r="P75" s="18"/>
      <c r="Q75" s="3"/>
      <c r="R75" s="18"/>
      <c r="S75" s="18"/>
      <c r="T75" s="18"/>
      <c r="U75" s="18"/>
      <c r="V75" s="18"/>
      <c r="W75" s="3"/>
      <c r="X75" s="3"/>
      <c r="Y75" s="3"/>
      <c r="Z75" s="9" t="s">
        <v>199</v>
      </c>
      <c r="AA75" s="68">
        <v>69</v>
      </c>
    </row>
    <row r="76" spans="1:27" s="9" customFormat="1" ht="20.25" hidden="1" x14ac:dyDescent="0.3">
      <c r="A76" s="9" t="s">
        <v>200</v>
      </c>
      <c r="B76" s="130"/>
      <c r="C76" s="12">
        <f t="shared" ref="C76:H76" si="46">IF(C75="YES MEAL",C72,C72*C70)</f>
        <v>0</v>
      </c>
      <c r="D76" s="12">
        <f t="shared" si="46"/>
        <v>0</v>
      </c>
      <c r="E76" s="12">
        <f t="shared" si="46"/>
        <v>0</v>
      </c>
      <c r="F76" s="12">
        <f t="shared" si="46"/>
        <v>0</v>
      </c>
      <c r="G76" s="12">
        <f t="shared" si="46"/>
        <v>0</v>
      </c>
      <c r="H76" s="12">
        <f t="shared" si="46"/>
        <v>0</v>
      </c>
      <c r="I76" s="2"/>
      <c r="J76" s="1"/>
      <c r="K76" s="2"/>
      <c r="L76" s="2"/>
      <c r="M76" s="3"/>
      <c r="N76" s="18"/>
      <c r="O76" s="18"/>
      <c r="P76" s="18"/>
      <c r="Q76" s="3"/>
      <c r="R76" s="18"/>
      <c r="S76" s="18"/>
      <c r="T76" s="18"/>
      <c r="U76" s="18"/>
      <c r="V76" s="18"/>
      <c r="W76" s="3"/>
      <c r="X76" s="3"/>
      <c r="Y76" s="3"/>
      <c r="Z76" s="9" t="s">
        <v>201</v>
      </c>
      <c r="AA76" s="68">
        <v>69</v>
      </c>
    </row>
    <row r="77" spans="1:27" s="9" customFormat="1" ht="20.25" hidden="1" x14ac:dyDescent="0.3">
      <c r="A77" s="9" t="s">
        <v>202</v>
      </c>
      <c r="B77" s="130"/>
      <c r="C77" s="12">
        <f t="shared" ref="C77:H77" si="47">C74+C76</f>
        <v>0</v>
      </c>
      <c r="D77" s="12">
        <f t="shared" si="47"/>
        <v>0</v>
      </c>
      <c r="E77" s="12">
        <f t="shared" si="47"/>
        <v>0</v>
      </c>
      <c r="F77" s="12">
        <f t="shared" si="47"/>
        <v>0</v>
      </c>
      <c r="G77" s="12">
        <f>G74+G76</f>
        <v>0</v>
      </c>
      <c r="H77" s="12">
        <f t="shared" si="47"/>
        <v>0</v>
      </c>
      <c r="I77" s="2"/>
      <c r="J77" s="1"/>
      <c r="K77" s="2"/>
      <c r="L77" s="2"/>
      <c r="M77" s="3"/>
      <c r="N77" s="18"/>
      <c r="O77" s="18"/>
      <c r="P77" s="18"/>
      <c r="Q77" s="3"/>
      <c r="R77" s="18"/>
      <c r="S77" s="18"/>
      <c r="T77" s="18"/>
      <c r="U77" s="18"/>
      <c r="V77" s="18"/>
      <c r="W77" s="3"/>
      <c r="X77" s="3"/>
      <c r="Y77" s="3"/>
      <c r="Z77" s="9" t="s">
        <v>203</v>
      </c>
      <c r="AA77" s="68">
        <v>69</v>
      </c>
    </row>
    <row r="78" spans="1:27" s="9" customFormat="1" ht="20.25" hidden="1" x14ac:dyDescent="0.3">
      <c r="A78" s="9" t="s">
        <v>204</v>
      </c>
      <c r="C78" s="12">
        <f t="shared" ref="C78:H78" si="48">C71-C77</f>
        <v>0</v>
      </c>
      <c r="D78" s="12">
        <f t="shared" si="48"/>
        <v>0</v>
      </c>
      <c r="E78" s="12">
        <f t="shared" si="48"/>
        <v>0</v>
      </c>
      <c r="F78" s="12">
        <f t="shared" si="48"/>
        <v>0</v>
      </c>
      <c r="G78" s="12">
        <f t="shared" si="48"/>
        <v>0</v>
      </c>
      <c r="H78" s="12">
        <f t="shared" si="48"/>
        <v>0</v>
      </c>
      <c r="I78" s="2"/>
      <c r="J78" s="1"/>
      <c r="K78" s="2"/>
      <c r="L78" s="2"/>
      <c r="M78" s="3"/>
      <c r="N78" s="18"/>
      <c r="O78" s="3"/>
      <c r="P78" s="18"/>
      <c r="Q78" s="3"/>
      <c r="R78" s="18"/>
      <c r="S78" s="18"/>
      <c r="T78" s="18"/>
      <c r="U78" s="18"/>
      <c r="V78" s="18"/>
      <c r="W78" s="62"/>
      <c r="X78" s="3"/>
      <c r="Y78" s="3"/>
      <c r="Z78" s="9" t="s">
        <v>205</v>
      </c>
      <c r="AA78" s="68">
        <v>69</v>
      </c>
    </row>
    <row r="79" spans="1:27" s="9" customFormat="1" ht="20.25" hidden="1" x14ac:dyDescent="0.3">
      <c r="A79" s="9" t="s">
        <v>206</v>
      </c>
      <c r="C79" s="12">
        <f t="shared" ref="C79:H79" si="49">IF(C78&lt;0,0,C78)</f>
        <v>0</v>
      </c>
      <c r="D79" s="12">
        <f>IF(D78&lt;0,0,D78)</f>
        <v>0</v>
      </c>
      <c r="E79" s="12">
        <f t="shared" si="49"/>
        <v>0</v>
      </c>
      <c r="F79" s="12">
        <f t="shared" si="49"/>
        <v>0</v>
      </c>
      <c r="G79" s="12">
        <f t="shared" si="49"/>
        <v>0</v>
      </c>
      <c r="H79" s="12">
        <f t="shared" si="49"/>
        <v>0</v>
      </c>
      <c r="I79" s="2"/>
      <c r="J79" s="1"/>
      <c r="K79" s="2"/>
      <c r="L79" s="2"/>
      <c r="M79" s="3"/>
      <c r="N79" s="18"/>
      <c r="O79" s="3"/>
      <c r="P79" s="18"/>
      <c r="Q79" s="3"/>
      <c r="R79" s="18"/>
      <c r="S79" s="18"/>
      <c r="T79" s="18"/>
      <c r="U79" s="18"/>
      <c r="V79" s="18"/>
      <c r="W79" s="62"/>
      <c r="X79" s="3"/>
      <c r="Y79" s="3"/>
      <c r="Z79" s="9" t="s">
        <v>207</v>
      </c>
      <c r="AA79" s="68">
        <v>64</v>
      </c>
    </row>
    <row r="80" spans="1:27" s="9" customFormat="1" ht="20.25" hidden="1" x14ac:dyDescent="0.3">
      <c r="A80" s="9" t="s">
        <v>99</v>
      </c>
      <c r="B80" s="130"/>
      <c r="C80" s="12">
        <f t="shared" ref="C80:H80" si="50">C76+C79</f>
        <v>0</v>
      </c>
      <c r="D80" s="12">
        <f t="shared" si="50"/>
        <v>0</v>
      </c>
      <c r="E80" s="12">
        <f t="shared" si="50"/>
        <v>0</v>
      </c>
      <c r="F80" s="12">
        <f t="shared" si="50"/>
        <v>0</v>
      </c>
      <c r="G80" s="12">
        <f t="shared" si="50"/>
        <v>0</v>
      </c>
      <c r="H80" s="12">
        <f t="shared" si="50"/>
        <v>0</v>
      </c>
      <c r="I80" s="2"/>
      <c r="J80" s="1"/>
      <c r="K80" s="2"/>
      <c r="L80" s="2"/>
      <c r="M80" s="3"/>
      <c r="N80" s="18"/>
      <c r="O80" s="18"/>
      <c r="P80" s="18"/>
      <c r="Q80" s="3"/>
      <c r="R80" s="18"/>
      <c r="S80" s="18"/>
      <c r="T80" s="18"/>
      <c r="U80" s="18"/>
      <c r="V80" s="18"/>
      <c r="W80" s="3"/>
      <c r="X80" s="3"/>
      <c r="Y80" s="3"/>
      <c r="Z80" s="9" t="s">
        <v>208</v>
      </c>
      <c r="AA80" s="68">
        <v>64</v>
      </c>
    </row>
    <row r="81" spans="1:29" s="9" customFormat="1" ht="20.25" hidden="1" x14ac:dyDescent="0.3">
      <c r="A81" s="9" t="s">
        <v>209</v>
      </c>
      <c r="C81" s="12">
        <f t="shared" ref="C81:H81" si="51">IF(C$19="",1,0)</f>
        <v>1</v>
      </c>
      <c r="D81" s="12">
        <f t="shared" si="51"/>
        <v>1</v>
      </c>
      <c r="E81" s="12">
        <f t="shared" si="51"/>
        <v>1</v>
      </c>
      <c r="F81" s="12">
        <f t="shared" si="51"/>
        <v>1</v>
      </c>
      <c r="G81" s="12">
        <f t="shared" si="51"/>
        <v>1</v>
      </c>
      <c r="H81" s="12">
        <f t="shared" si="51"/>
        <v>1</v>
      </c>
      <c r="I81" s="2"/>
      <c r="J81" s="1"/>
      <c r="K81" s="2"/>
      <c r="L81" s="2"/>
      <c r="M81" s="3"/>
      <c r="N81" s="18"/>
      <c r="O81" s="18"/>
      <c r="P81" s="18"/>
      <c r="Q81" s="3"/>
      <c r="R81" s="18"/>
      <c r="S81" s="18"/>
      <c r="T81" s="18"/>
      <c r="U81" s="18"/>
      <c r="V81" s="18"/>
      <c r="W81" s="3"/>
      <c r="X81" s="3"/>
      <c r="Y81" s="3"/>
      <c r="Z81" s="9" t="s">
        <v>210</v>
      </c>
      <c r="AA81" s="68">
        <v>64</v>
      </c>
    </row>
    <row r="82" spans="1:29" s="9" customFormat="1" ht="20.25" hidden="1" x14ac:dyDescent="0.3">
      <c r="A82" s="9" t="s">
        <v>211</v>
      </c>
      <c r="C82" s="12" t="str">
        <f t="shared" ref="C82:H82" si="52">IF(C$21="","1.00",0)</f>
        <v>1.00</v>
      </c>
      <c r="D82" s="12" t="str">
        <f t="shared" si="52"/>
        <v>1.00</v>
      </c>
      <c r="E82" s="12" t="str">
        <f t="shared" si="52"/>
        <v>1.00</v>
      </c>
      <c r="F82" s="12" t="str">
        <f t="shared" si="52"/>
        <v>1.00</v>
      </c>
      <c r="G82" s="12" t="str">
        <f t="shared" si="52"/>
        <v>1.00</v>
      </c>
      <c r="H82" s="12" t="str">
        <f t="shared" si="52"/>
        <v>1.00</v>
      </c>
      <c r="I82" s="2"/>
      <c r="J82" s="1"/>
      <c r="K82" s="2"/>
      <c r="L82" s="2"/>
      <c r="M82" s="3"/>
      <c r="N82" s="18"/>
      <c r="O82" s="18"/>
      <c r="P82" s="18"/>
      <c r="Q82" s="3"/>
      <c r="R82" s="18"/>
      <c r="S82" s="18"/>
      <c r="T82" s="18"/>
      <c r="U82" s="18"/>
      <c r="V82" s="18"/>
      <c r="W82" s="3"/>
      <c r="X82" s="3"/>
      <c r="Y82" s="3"/>
      <c r="Z82" s="9" t="s">
        <v>212</v>
      </c>
      <c r="AA82" s="68">
        <v>69</v>
      </c>
    </row>
    <row r="83" spans="1:29" s="9" customFormat="1" ht="20.25" hidden="1" x14ac:dyDescent="0.3">
      <c r="A83" s="9" t="s">
        <v>213</v>
      </c>
      <c r="C83" s="12">
        <f t="shared" ref="C83:H83" si="53">C81+C82</f>
        <v>2</v>
      </c>
      <c r="D83" s="12">
        <f t="shared" si="53"/>
        <v>2</v>
      </c>
      <c r="E83" s="12">
        <f t="shared" si="53"/>
        <v>2</v>
      </c>
      <c r="F83" s="12">
        <f t="shared" si="53"/>
        <v>2</v>
      </c>
      <c r="G83" s="12">
        <f t="shared" si="53"/>
        <v>2</v>
      </c>
      <c r="H83" s="12">
        <f t="shared" si="53"/>
        <v>2</v>
      </c>
      <c r="I83" s="2"/>
      <c r="J83" s="1"/>
      <c r="K83" s="2"/>
      <c r="L83" s="2"/>
      <c r="M83" s="3"/>
      <c r="N83" s="18"/>
      <c r="O83" s="18"/>
      <c r="P83" s="18"/>
      <c r="Q83" s="3"/>
      <c r="R83" s="18"/>
      <c r="S83" s="18"/>
      <c r="T83" s="18"/>
      <c r="U83" s="18"/>
      <c r="V83" s="18"/>
      <c r="W83" s="3"/>
      <c r="X83" s="3"/>
      <c r="Y83" s="3"/>
      <c r="Z83" s="9" t="s">
        <v>214</v>
      </c>
      <c r="AA83" s="68">
        <v>64</v>
      </c>
    </row>
    <row r="84" spans="1:29" s="9" customFormat="1" ht="20.25" hidden="1" x14ac:dyDescent="0.3">
      <c r="A84" s="9" t="s">
        <v>215</v>
      </c>
      <c r="C84" s="12">
        <f t="shared" ref="C84:H84" si="54">IF(C83=0,C80,0)</f>
        <v>0</v>
      </c>
      <c r="D84" s="12">
        <f t="shared" si="54"/>
        <v>0</v>
      </c>
      <c r="E84" s="12">
        <f t="shared" si="54"/>
        <v>0</v>
      </c>
      <c r="F84" s="12">
        <f t="shared" si="54"/>
        <v>0</v>
      </c>
      <c r="G84" s="12">
        <f t="shared" si="54"/>
        <v>0</v>
      </c>
      <c r="H84" s="12">
        <f t="shared" si="54"/>
        <v>0</v>
      </c>
      <c r="I84" s="2"/>
      <c r="J84" s="1"/>
      <c r="K84" s="2"/>
      <c r="L84" s="2"/>
      <c r="M84" s="3"/>
      <c r="N84" s="18"/>
      <c r="O84" s="18"/>
      <c r="P84" s="18"/>
      <c r="Q84" s="3"/>
      <c r="R84" s="18"/>
      <c r="S84" s="18"/>
      <c r="T84" s="18"/>
      <c r="U84" s="18"/>
      <c r="V84" s="18"/>
      <c r="W84" s="3"/>
      <c r="X84" s="3"/>
      <c r="Y84" s="3"/>
      <c r="Z84" s="9" t="s">
        <v>216</v>
      </c>
      <c r="AA84" s="68">
        <v>69</v>
      </c>
    </row>
    <row r="85" spans="1:29" s="9" customFormat="1" ht="20.25" hidden="1" x14ac:dyDescent="0.3">
      <c r="I85" s="2"/>
      <c r="J85" s="1"/>
      <c r="K85" s="2"/>
      <c r="L85" s="2"/>
      <c r="M85" s="3"/>
      <c r="N85" s="18"/>
      <c r="P85" s="1"/>
      <c r="Q85" s="2"/>
      <c r="R85" s="1"/>
      <c r="S85" s="1"/>
      <c r="T85" s="1"/>
      <c r="U85" s="1"/>
      <c r="V85" s="1"/>
      <c r="Z85" s="9" t="s">
        <v>217</v>
      </c>
      <c r="AA85" s="68">
        <v>69</v>
      </c>
    </row>
    <row r="86" spans="1:29" s="140" customFormat="1" ht="20.25" hidden="1" x14ac:dyDescent="0.3">
      <c r="A86" s="140" t="s">
        <v>218</v>
      </c>
      <c r="C86" s="156">
        <f>SUM(C30:C32)</f>
        <v>0</v>
      </c>
      <c r="D86" s="156">
        <f t="shared" ref="D86:H86" si="55">SUM(D30:D32)</f>
        <v>0</v>
      </c>
      <c r="E86" s="156">
        <f t="shared" si="55"/>
        <v>0</v>
      </c>
      <c r="F86" s="156">
        <f t="shared" si="55"/>
        <v>0</v>
      </c>
      <c r="G86" s="156">
        <f t="shared" si="55"/>
        <v>0</v>
      </c>
      <c r="H86" s="156">
        <f t="shared" si="55"/>
        <v>0</v>
      </c>
      <c r="I86" s="142"/>
      <c r="J86" s="157"/>
      <c r="K86" s="142"/>
      <c r="L86" s="142"/>
      <c r="M86" s="158"/>
      <c r="N86" s="159"/>
      <c r="P86" s="157"/>
      <c r="Q86" s="142"/>
      <c r="R86" s="157"/>
      <c r="S86" s="157"/>
      <c r="T86" s="157"/>
      <c r="U86" s="157"/>
      <c r="V86" s="157"/>
      <c r="Z86" s="140" t="s">
        <v>219</v>
      </c>
      <c r="AA86" s="160">
        <v>64</v>
      </c>
    </row>
    <row r="87" spans="1:29" s="9" customFormat="1" ht="20.25" hidden="1" x14ac:dyDescent="0.3">
      <c r="A87" s="4"/>
      <c r="I87" s="2"/>
      <c r="J87" s="1"/>
      <c r="K87" s="2"/>
      <c r="L87" s="2"/>
      <c r="M87" s="3"/>
      <c r="N87" s="18"/>
      <c r="P87" s="1"/>
      <c r="Q87" s="2"/>
      <c r="R87" s="1"/>
      <c r="S87" s="1"/>
      <c r="T87" s="1"/>
      <c r="U87" s="1"/>
      <c r="V87" s="1"/>
      <c r="Z87" s="9" t="s">
        <v>220</v>
      </c>
      <c r="AA87" s="68">
        <v>69</v>
      </c>
    </row>
    <row r="88" spans="1:29" s="9" customFormat="1" ht="20.25" hidden="1" x14ac:dyDescent="0.3">
      <c r="I88" s="2"/>
      <c r="J88" s="1"/>
      <c r="K88" s="2"/>
      <c r="L88" s="2"/>
      <c r="M88" s="3"/>
      <c r="N88" s="18"/>
      <c r="P88" s="1"/>
      <c r="Q88" s="2"/>
      <c r="R88" s="1"/>
      <c r="S88" s="1"/>
      <c r="T88" s="1"/>
      <c r="U88" s="1"/>
      <c r="V88" s="1"/>
      <c r="Z88" s="9" t="s">
        <v>221</v>
      </c>
      <c r="AA88" s="68">
        <v>69</v>
      </c>
    </row>
    <row r="89" spans="1:29" s="9" customFormat="1" ht="20.25" hidden="1" x14ac:dyDescent="0.3">
      <c r="A89" s="9" t="s">
        <v>222</v>
      </c>
      <c r="B89" s="9" t="e">
        <f>VLOOKUP(B1,P2:Q27,2,FALSE)</f>
        <v>#N/A</v>
      </c>
      <c r="I89" s="2"/>
      <c r="J89" s="1"/>
      <c r="L89" s="2"/>
      <c r="M89" s="3"/>
      <c r="N89" s="18"/>
      <c r="O89" s="18"/>
      <c r="P89" s="18"/>
      <c r="Q89" s="3"/>
      <c r="R89" s="18"/>
      <c r="S89" s="18"/>
      <c r="T89" s="18"/>
      <c r="U89" s="1"/>
      <c r="V89" s="1"/>
      <c r="Z89" s="9" t="s">
        <v>223</v>
      </c>
      <c r="AA89" s="68">
        <v>59</v>
      </c>
    </row>
    <row r="90" spans="1:29" ht="20.25" hidden="1" x14ac:dyDescent="0.3">
      <c r="Z90" s="9" t="s">
        <v>224</v>
      </c>
      <c r="AA90" s="68">
        <v>74</v>
      </c>
    </row>
    <row r="91" spans="1:29" ht="20.25" hidden="1" x14ac:dyDescent="0.3">
      <c r="A91" s="9" t="s">
        <v>225</v>
      </c>
      <c r="B91" s="137"/>
      <c r="C91" s="12">
        <f>IF(C$12="",1,0)</f>
        <v>1</v>
      </c>
      <c r="D91" s="12">
        <f t="shared" ref="D91:H91" si="56">IF(D$12="",1,0)</f>
        <v>1</v>
      </c>
      <c r="E91" s="12">
        <f t="shared" si="56"/>
        <v>1</v>
      </c>
      <c r="F91" s="12">
        <f t="shared" si="56"/>
        <v>1</v>
      </c>
      <c r="G91" s="12">
        <f t="shared" si="56"/>
        <v>1</v>
      </c>
      <c r="H91" s="12">
        <f t="shared" si="56"/>
        <v>1</v>
      </c>
      <c r="Z91" s="9" t="s">
        <v>226</v>
      </c>
      <c r="AA91" s="68">
        <v>59</v>
      </c>
    </row>
    <row r="92" spans="1:29" ht="20.25" hidden="1" x14ac:dyDescent="0.3">
      <c r="A92" s="9" t="s">
        <v>227</v>
      </c>
      <c r="B92" s="9"/>
      <c r="C92" s="9">
        <f>IF(C$12&gt;=$L$2,$M$2,$M$3)</f>
        <v>0.58499999999999996</v>
      </c>
      <c r="D92" s="9">
        <f t="shared" ref="D92:H92" si="57">IF(D$12&gt;=$L$2,$M$2,$M$3)</f>
        <v>0.58499999999999996</v>
      </c>
      <c r="E92" s="9">
        <f t="shared" si="57"/>
        <v>0.58499999999999996</v>
      </c>
      <c r="F92" s="9">
        <f t="shared" si="57"/>
        <v>0.58499999999999996</v>
      </c>
      <c r="G92" s="9">
        <f t="shared" si="57"/>
        <v>0.58499999999999996</v>
      </c>
      <c r="H92" s="9">
        <f t="shared" si="57"/>
        <v>0.58499999999999996</v>
      </c>
      <c r="Z92" s="9" t="s">
        <v>228</v>
      </c>
      <c r="AA92" s="68">
        <v>79</v>
      </c>
    </row>
    <row r="93" spans="1:29" ht="20.25" hidden="1" x14ac:dyDescent="0.3">
      <c r="A93" s="9" t="s">
        <v>229</v>
      </c>
      <c r="B93" s="9"/>
      <c r="C93" s="138">
        <f>C$29</f>
        <v>0</v>
      </c>
      <c r="D93" s="138">
        <f t="shared" ref="D93:H93" si="58">D$29</f>
        <v>0</v>
      </c>
      <c r="E93" s="138">
        <f t="shared" si="58"/>
        <v>0</v>
      </c>
      <c r="F93" s="138">
        <f t="shared" si="58"/>
        <v>0</v>
      </c>
      <c r="G93" s="138">
        <f t="shared" si="58"/>
        <v>0</v>
      </c>
      <c r="H93" s="138">
        <f t="shared" si="58"/>
        <v>0</v>
      </c>
      <c r="Z93" s="9" t="s">
        <v>230</v>
      </c>
      <c r="AA93" s="68">
        <v>64</v>
      </c>
    </row>
    <row r="94" spans="1:29" s="140" customFormat="1" ht="20.25" hidden="1" x14ac:dyDescent="0.3">
      <c r="A94" s="140" t="s">
        <v>231</v>
      </c>
      <c r="C94" s="141">
        <f>IF(C91=0,ROUND(C92*C93,2),0)</f>
        <v>0</v>
      </c>
      <c r="D94" s="141">
        <f t="shared" ref="D94:H94" si="59">IF(D91=0,ROUND(D92*D93,2),0)</f>
        <v>0</v>
      </c>
      <c r="E94" s="141">
        <f t="shared" si="59"/>
        <v>0</v>
      </c>
      <c r="F94" s="141">
        <f t="shared" si="59"/>
        <v>0</v>
      </c>
      <c r="G94" s="141">
        <f t="shared" si="59"/>
        <v>0</v>
      </c>
      <c r="H94" s="141">
        <f t="shared" si="59"/>
        <v>0</v>
      </c>
      <c r="I94" s="142"/>
      <c r="J94" s="143"/>
      <c r="K94" s="144"/>
      <c r="L94" s="144"/>
      <c r="M94" s="145"/>
      <c r="N94" s="146"/>
      <c r="O94" s="147"/>
      <c r="P94" s="143"/>
      <c r="Q94" s="144"/>
      <c r="R94" s="143"/>
      <c r="S94" s="143"/>
      <c r="T94" s="143"/>
      <c r="U94" s="143"/>
      <c r="V94" s="143"/>
      <c r="W94" s="147"/>
      <c r="X94" s="147"/>
      <c r="Y94" s="147"/>
      <c r="Z94" s="9" t="s">
        <v>232</v>
      </c>
      <c r="AA94" s="68">
        <v>69</v>
      </c>
    </row>
    <row r="95" spans="1:29" ht="20.25" hidden="1" x14ac:dyDescent="0.3">
      <c r="Z95" s="9" t="s">
        <v>233</v>
      </c>
      <c r="AA95" s="68">
        <v>69</v>
      </c>
    </row>
    <row r="96" spans="1:29" s="9" customFormat="1" ht="20.25" hidden="1" x14ac:dyDescent="0.3">
      <c r="A96" s="9" t="s">
        <v>225</v>
      </c>
      <c r="B96" s="137"/>
      <c r="C96" s="12">
        <f>IF(C$12="",1,0)</f>
        <v>1</v>
      </c>
      <c r="D96" s="12">
        <f t="shared" ref="D96:H96" si="60">IF(D$12="",1,0)</f>
        <v>1</v>
      </c>
      <c r="E96" s="12">
        <f t="shared" si="60"/>
        <v>1</v>
      </c>
      <c r="F96" s="12">
        <f t="shared" si="60"/>
        <v>1</v>
      </c>
      <c r="G96" s="12">
        <f t="shared" si="60"/>
        <v>1</v>
      </c>
      <c r="H96" s="12">
        <f t="shared" si="60"/>
        <v>1</v>
      </c>
      <c r="I96" s="12"/>
      <c r="J96" s="1"/>
      <c r="K96" s="2"/>
      <c r="L96" s="2"/>
      <c r="M96" s="3"/>
      <c r="N96" s="3"/>
      <c r="P96" s="1"/>
      <c r="Q96" s="1"/>
      <c r="R96" s="2"/>
      <c r="S96" s="1"/>
      <c r="T96" s="1"/>
      <c r="U96" s="1"/>
      <c r="V96" s="1"/>
      <c r="W96" s="1"/>
      <c r="X96" s="1"/>
      <c r="Z96" s="9" t="s">
        <v>234</v>
      </c>
      <c r="AA96" s="68">
        <v>64</v>
      </c>
      <c r="AB96" s="9" t="s">
        <v>235</v>
      </c>
      <c r="AC96" s="68">
        <v>79</v>
      </c>
    </row>
    <row r="97" spans="1:29" s="9" customFormat="1" ht="20.25" hidden="1" x14ac:dyDescent="0.3">
      <c r="A97" s="9" t="s">
        <v>236</v>
      </c>
      <c r="B97" s="137"/>
      <c r="C97" s="40">
        <f>C$18+SUM(C$26:C$28)+SUM(C$30:C$33)</f>
        <v>0</v>
      </c>
      <c r="D97" s="40">
        <f t="shared" ref="D97:H97" si="61">D$18+SUM(D$26:D$28)+SUM(D$30:D$33)</f>
        <v>0</v>
      </c>
      <c r="E97" s="40">
        <f t="shared" si="61"/>
        <v>0</v>
      </c>
      <c r="F97" s="40">
        <f t="shared" si="61"/>
        <v>0</v>
      </c>
      <c r="G97" s="40">
        <f t="shared" si="61"/>
        <v>0</v>
      </c>
      <c r="H97" s="40">
        <f t="shared" si="61"/>
        <v>0</v>
      </c>
      <c r="I97" s="12">
        <f>SUM(C97:H97)</f>
        <v>0</v>
      </c>
      <c r="J97" s="1"/>
      <c r="K97" s="2"/>
      <c r="L97" s="2"/>
      <c r="M97" s="3"/>
      <c r="N97" s="3"/>
      <c r="P97" s="1"/>
      <c r="Q97" s="1"/>
      <c r="R97" s="2"/>
      <c r="S97" s="1"/>
      <c r="T97" s="1"/>
      <c r="U97" s="1"/>
      <c r="V97" s="1"/>
      <c r="W97" s="1"/>
      <c r="X97" s="1"/>
      <c r="Z97" s="9" t="s">
        <v>237</v>
      </c>
      <c r="AA97" s="68">
        <v>74</v>
      </c>
      <c r="AB97" s="9" t="s">
        <v>238</v>
      </c>
      <c r="AC97" s="68">
        <v>69</v>
      </c>
    </row>
    <row r="98" spans="1:29" s="9" customFormat="1" ht="20.25" hidden="1" x14ac:dyDescent="0.3">
      <c r="A98" s="9" t="s">
        <v>239</v>
      </c>
      <c r="B98" s="137"/>
      <c r="C98" s="12">
        <f>IF(C$96=0,C$97,0)</f>
        <v>0</v>
      </c>
      <c r="D98" s="12">
        <f t="shared" ref="D98:H98" si="62">IF(D$96=0,D$97,0)</f>
        <v>0</v>
      </c>
      <c r="E98" s="12">
        <f t="shared" si="62"/>
        <v>0</v>
      </c>
      <c r="F98" s="12">
        <f t="shared" si="62"/>
        <v>0</v>
      </c>
      <c r="G98" s="12">
        <f t="shared" si="62"/>
        <v>0</v>
      </c>
      <c r="H98" s="12">
        <f t="shared" si="62"/>
        <v>0</v>
      </c>
      <c r="I98" s="12">
        <f>SUM(C98:H98)</f>
        <v>0</v>
      </c>
      <c r="J98" s="1"/>
      <c r="K98" s="2"/>
      <c r="L98" s="2"/>
      <c r="M98" s="3"/>
      <c r="N98" s="3"/>
      <c r="P98" s="1"/>
      <c r="Q98" s="1"/>
      <c r="R98" s="2"/>
      <c r="S98" s="1"/>
      <c r="T98" s="1"/>
      <c r="U98" s="1"/>
      <c r="V98" s="1"/>
      <c r="W98" s="1"/>
      <c r="X98" s="1"/>
      <c r="Z98" s="9" t="s">
        <v>240</v>
      </c>
      <c r="AA98" s="68">
        <v>64</v>
      </c>
      <c r="AB98" s="9" t="s">
        <v>241</v>
      </c>
      <c r="AC98" s="68">
        <v>69</v>
      </c>
    </row>
    <row r="99" spans="1:29" s="9" customFormat="1" ht="20.25" hidden="1" x14ac:dyDescent="0.3">
      <c r="A99" s="9" t="s">
        <v>242</v>
      </c>
      <c r="B99" s="137"/>
      <c r="C99" s="12" t="str">
        <f>IF(C98&gt;0,C98,"ENTER DATE")</f>
        <v>ENTER DATE</v>
      </c>
      <c r="D99" s="12" t="str">
        <f t="shared" ref="D99:H99" si="63">IF(D98&gt;0,D98,"ENTER DATE")</f>
        <v>ENTER DATE</v>
      </c>
      <c r="E99" s="12" t="str">
        <f t="shared" si="63"/>
        <v>ENTER DATE</v>
      </c>
      <c r="F99" s="12" t="str">
        <f t="shared" si="63"/>
        <v>ENTER DATE</v>
      </c>
      <c r="G99" s="12" t="str">
        <f t="shared" si="63"/>
        <v>ENTER DATE</v>
      </c>
      <c r="H99" s="12" t="str">
        <f t="shared" si="63"/>
        <v>ENTER DATE</v>
      </c>
      <c r="I99" s="12">
        <f>SUM(C99:H99)</f>
        <v>0</v>
      </c>
      <c r="J99" s="1"/>
      <c r="K99" s="2"/>
      <c r="L99" s="2"/>
      <c r="M99" s="3"/>
      <c r="N99" s="3"/>
      <c r="P99" s="1"/>
      <c r="Q99" s="1"/>
      <c r="R99" s="2"/>
      <c r="S99" s="1"/>
      <c r="T99" s="1"/>
      <c r="U99" s="1"/>
      <c r="V99" s="1"/>
      <c r="W99" s="1"/>
      <c r="X99" s="1"/>
      <c r="Z99" s="9" t="s">
        <v>243</v>
      </c>
      <c r="AA99" s="68">
        <v>74</v>
      </c>
      <c r="AB99" s="9" t="s">
        <v>244</v>
      </c>
      <c r="AC99" s="68">
        <v>69</v>
      </c>
    </row>
    <row r="100" spans="1:29" s="9" customFormat="1" ht="20.25" hidden="1" x14ac:dyDescent="0.3">
      <c r="B100" s="137"/>
      <c r="C100" s="12"/>
      <c r="D100" s="12"/>
      <c r="E100" s="12"/>
      <c r="F100" s="12"/>
      <c r="G100" s="12"/>
      <c r="H100" s="12"/>
      <c r="I100" s="12"/>
      <c r="J100" s="1"/>
      <c r="K100" s="2"/>
      <c r="L100" s="2"/>
      <c r="M100" s="3"/>
      <c r="N100" s="3"/>
      <c r="P100" s="1"/>
      <c r="Q100" s="1"/>
      <c r="R100" s="2"/>
      <c r="S100" s="1"/>
      <c r="T100" s="1"/>
      <c r="U100" s="1"/>
      <c r="V100" s="1"/>
      <c r="W100" s="1"/>
      <c r="X100" s="1"/>
      <c r="Z100" s="9" t="s">
        <v>245</v>
      </c>
      <c r="AA100" s="68">
        <v>64</v>
      </c>
      <c r="AB100" s="9" t="s">
        <v>246</v>
      </c>
      <c r="AC100" s="68">
        <v>79</v>
      </c>
    </row>
    <row r="101" spans="1:29" s="9" customFormat="1" ht="20.25" hidden="1" x14ac:dyDescent="0.3">
      <c r="A101" s="9" t="s">
        <v>247</v>
      </c>
      <c r="C101" s="25">
        <f>C$18</f>
        <v>0</v>
      </c>
      <c r="D101" s="25">
        <f t="shared" ref="D101:H101" si="64">D$18</f>
        <v>0</v>
      </c>
      <c r="E101" s="25">
        <f t="shared" si="64"/>
        <v>0</v>
      </c>
      <c r="F101" s="25">
        <f t="shared" si="64"/>
        <v>0</v>
      </c>
      <c r="G101" s="25">
        <f t="shared" si="64"/>
        <v>0</v>
      </c>
      <c r="H101" s="25">
        <f t="shared" si="64"/>
        <v>0</v>
      </c>
      <c r="I101" s="12">
        <f t="shared" ref="I101:I108" si="65">SUM(C101:H101)</f>
        <v>0</v>
      </c>
      <c r="J101" s="1"/>
      <c r="K101" s="2"/>
      <c r="L101" s="2"/>
      <c r="M101" s="3"/>
      <c r="N101" s="3"/>
      <c r="P101" s="1"/>
      <c r="Q101" s="1"/>
      <c r="R101" s="2"/>
      <c r="S101" s="1"/>
      <c r="T101" s="1"/>
      <c r="U101" s="1"/>
      <c r="V101" s="1"/>
      <c r="W101" s="1"/>
      <c r="X101" s="1"/>
      <c r="Z101" s="9" t="s">
        <v>248</v>
      </c>
      <c r="AA101" s="68">
        <v>79</v>
      </c>
      <c r="AB101" s="9" t="s">
        <v>249</v>
      </c>
      <c r="AC101" s="68">
        <v>79</v>
      </c>
    </row>
    <row r="102" spans="1:29" s="9" customFormat="1" ht="20.25" hidden="1" x14ac:dyDescent="0.3">
      <c r="A102" s="9" t="s">
        <v>250</v>
      </c>
      <c r="C102" s="25"/>
      <c r="D102" s="25"/>
      <c r="E102" s="25"/>
      <c r="F102" s="25"/>
      <c r="G102" s="25"/>
      <c r="H102" s="25"/>
      <c r="I102" s="12">
        <f t="shared" si="65"/>
        <v>0</v>
      </c>
      <c r="J102" s="1"/>
      <c r="K102" s="2"/>
      <c r="L102" s="2"/>
      <c r="M102" s="3"/>
      <c r="N102" s="3"/>
      <c r="P102" s="1"/>
      <c r="Q102" s="1"/>
      <c r="R102" s="2"/>
      <c r="S102" s="1"/>
      <c r="T102" s="1"/>
      <c r="U102" s="1"/>
      <c r="V102" s="1"/>
      <c r="W102" s="1"/>
      <c r="X102" s="1"/>
      <c r="Z102" s="9" t="s">
        <v>251</v>
      </c>
      <c r="AA102" s="68">
        <v>64</v>
      </c>
      <c r="AB102" s="9" t="s">
        <v>252</v>
      </c>
      <c r="AC102" s="68">
        <v>69</v>
      </c>
    </row>
    <row r="103" spans="1:29" s="9" customFormat="1" ht="20.25" hidden="1" x14ac:dyDescent="0.3">
      <c r="A103" s="9" t="s">
        <v>253</v>
      </c>
      <c r="C103" s="25"/>
      <c r="D103" s="25"/>
      <c r="E103" s="25"/>
      <c r="F103" s="25"/>
      <c r="G103" s="25"/>
      <c r="H103" s="25"/>
      <c r="I103" s="12">
        <f t="shared" si="65"/>
        <v>0</v>
      </c>
      <c r="J103" s="1"/>
      <c r="K103" s="2"/>
      <c r="L103" s="2"/>
      <c r="M103" s="3"/>
      <c r="N103" s="3"/>
      <c r="P103" s="1"/>
      <c r="Q103" s="1"/>
      <c r="R103" s="2"/>
      <c r="S103" s="1"/>
      <c r="T103" s="1"/>
      <c r="U103" s="1"/>
      <c r="V103" s="1"/>
      <c r="W103" s="1"/>
      <c r="X103" s="1"/>
      <c r="Z103" s="9" t="s">
        <v>254</v>
      </c>
      <c r="AA103" s="68">
        <v>64</v>
      </c>
      <c r="AB103" s="9" t="s">
        <v>255</v>
      </c>
      <c r="AC103" s="68">
        <v>64</v>
      </c>
    </row>
    <row r="104" spans="1:29" s="9" customFormat="1" ht="20.25" hidden="1" x14ac:dyDescent="0.3">
      <c r="A104" s="9" t="s">
        <v>256</v>
      </c>
      <c r="C104" s="25"/>
      <c r="D104" s="25"/>
      <c r="E104" s="25"/>
      <c r="F104" s="25"/>
      <c r="G104" s="25"/>
      <c r="H104" s="25"/>
      <c r="I104" s="12">
        <f t="shared" si="65"/>
        <v>0</v>
      </c>
      <c r="J104" s="1"/>
      <c r="K104" s="2"/>
      <c r="L104" s="2"/>
      <c r="M104" s="3"/>
      <c r="N104" s="3"/>
      <c r="P104" s="1"/>
      <c r="Q104" s="1"/>
      <c r="R104" s="2"/>
      <c r="S104" s="1"/>
      <c r="T104" s="1"/>
      <c r="U104" s="1"/>
      <c r="V104" s="1"/>
      <c r="W104" s="1"/>
      <c r="X104" s="1"/>
      <c r="Z104" s="9" t="s">
        <v>257</v>
      </c>
      <c r="AA104" s="68">
        <v>64</v>
      </c>
      <c r="AB104" s="9" t="s">
        <v>258</v>
      </c>
      <c r="AC104" s="68">
        <v>69</v>
      </c>
    </row>
    <row r="105" spans="1:29" ht="20.25" hidden="1" x14ac:dyDescent="0.3">
      <c r="A105" s="4" t="s">
        <v>121</v>
      </c>
      <c r="C105" s="131">
        <f>SUM(C101:C104)</f>
        <v>0</v>
      </c>
      <c r="D105" s="131">
        <f t="shared" ref="D105:I105" si="66">SUM(D101:D104)</f>
        <v>0</v>
      </c>
      <c r="E105" s="131">
        <f t="shared" si="66"/>
        <v>0</v>
      </c>
      <c r="F105" s="131">
        <f t="shared" si="66"/>
        <v>0</v>
      </c>
      <c r="G105" s="131">
        <f t="shared" si="66"/>
        <v>0</v>
      </c>
      <c r="H105" s="131">
        <f t="shared" si="66"/>
        <v>0</v>
      </c>
      <c r="I105" s="131">
        <f t="shared" si="66"/>
        <v>0</v>
      </c>
      <c r="J105" s="39"/>
      <c r="K105" s="6"/>
      <c r="L105" s="6"/>
      <c r="M105" s="132"/>
      <c r="N105" s="132"/>
      <c r="O105" s="4"/>
      <c r="P105" s="39"/>
      <c r="Q105" s="39"/>
      <c r="R105" s="6"/>
      <c r="S105" s="39"/>
      <c r="T105" s="39"/>
      <c r="U105" s="39"/>
      <c r="V105" s="39"/>
      <c r="W105" s="39"/>
      <c r="X105" s="39"/>
      <c r="Y105" s="4"/>
      <c r="Z105" s="9" t="s">
        <v>259</v>
      </c>
      <c r="AA105" s="68">
        <v>64</v>
      </c>
      <c r="AB105" s="9" t="s">
        <v>260</v>
      </c>
      <c r="AC105" s="68">
        <v>69</v>
      </c>
    </row>
    <row r="106" spans="1:29" ht="20.25" hidden="1" x14ac:dyDescent="0.3">
      <c r="A106" s="4" t="s">
        <v>261</v>
      </c>
      <c r="C106" s="131">
        <f>IF(C$96=0,C$105,0)</f>
        <v>0</v>
      </c>
      <c r="D106" s="131">
        <f t="shared" ref="D106:H106" si="67">IF(D$96=0,D$105,0)</f>
        <v>0</v>
      </c>
      <c r="E106" s="131">
        <f t="shared" si="67"/>
        <v>0</v>
      </c>
      <c r="F106" s="131">
        <f t="shared" si="67"/>
        <v>0</v>
      </c>
      <c r="G106" s="131">
        <f t="shared" si="67"/>
        <v>0</v>
      </c>
      <c r="H106" s="131">
        <f t="shared" si="67"/>
        <v>0</v>
      </c>
      <c r="I106" s="129">
        <f>SUM(C106:H106)</f>
        <v>0</v>
      </c>
      <c r="J106" s="39"/>
      <c r="K106" s="6"/>
      <c r="L106" s="6"/>
      <c r="M106" s="132"/>
      <c r="N106" s="132"/>
      <c r="O106" s="4"/>
      <c r="P106" s="39"/>
      <c r="Q106" s="39"/>
      <c r="R106" s="6"/>
      <c r="S106" s="39"/>
      <c r="T106" s="39"/>
      <c r="U106" s="39"/>
      <c r="V106" s="39"/>
      <c r="W106" s="39"/>
      <c r="X106" s="39"/>
      <c r="Y106" s="4"/>
      <c r="Z106" s="9" t="s">
        <v>262</v>
      </c>
      <c r="AA106" s="68">
        <v>64</v>
      </c>
      <c r="AB106" s="9" t="s">
        <v>263</v>
      </c>
      <c r="AC106" s="68">
        <v>64</v>
      </c>
    </row>
    <row r="107" spans="1:29" s="9" customFormat="1" ht="20.25" hidden="1" x14ac:dyDescent="0.3">
      <c r="A107" s="9" t="s">
        <v>264</v>
      </c>
      <c r="C107" s="25">
        <f>I$8</f>
        <v>0</v>
      </c>
      <c r="D107" s="25"/>
      <c r="E107" s="25"/>
      <c r="F107" s="25"/>
      <c r="G107" s="25"/>
      <c r="H107" s="25"/>
      <c r="I107" s="12">
        <f t="shared" si="65"/>
        <v>0</v>
      </c>
      <c r="J107" s="1"/>
      <c r="K107" s="2"/>
      <c r="L107" s="2"/>
      <c r="M107" s="3"/>
      <c r="N107" s="3"/>
      <c r="P107" s="1"/>
      <c r="Q107" s="1"/>
      <c r="R107" s="2"/>
      <c r="S107" s="1"/>
      <c r="T107" s="1"/>
      <c r="U107" s="1"/>
      <c r="V107" s="1"/>
      <c r="W107" s="1"/>
      <c r="X107" s="1"/>
      <c r="Z107" s="9" t="s">
        <v>265</v>
      </c>
      <c r="AA107" s="68">
        <v>69</v>
      </c>
      <c r="AB107" s="9" t="s">
        <v>266</v>
      </c>
      <c r="AC107" s="68">
        <v>69</v>
      </c>
    </row>
    <row r="108" spans="1:29" s="9" customFormat="1" ht="20.25" hidden="1" x14ac:dyDescent="0.3">
      <c r="A108" s="9" t="s">
        <v>267</v>
      </c>
      <c r="C108" s="25">
        <f>I$9</f>
        <v>0</v>
      </c>
      <c r="D108" s="25"/>
      <c r="E108" s="25"/>
      <c r="F108" s="25"/>
      <c r="G108" s="25"/>
      <c r="H108" s="25"/>
      <c r="I108" s="12">
        <f t="shared" si="65"/>
        <v>0</v>
      </c>
      <c r="J108" s="1"/>
      <c r="K108" s="2"/>
      <c r="L108" s="2"/>
      <c r="M108" s="3"/>
      <c r="N108" s="3"/>
      <c r="P108" s="1"/>
      <c r="Q108" s="1"/>
      <c r="R108" s="2"/>
      <c r="S108" s="1"/>
      <c r="T108" s="1"/>
      <c r="U108" s="1"/>
      <c r="V108" s="1"/>
      <c r="W108" s="1"/>
      <c r="X108" s="1"/>
      <c r="Z108" s="9" t="s">
        <v>268</v>
      </c>
      <c r="AA108" s="68">
        <v>64</v>
      </c>
      <c r="AB108" s="9" t="s">
        <v>269</v>
      </c>
      <c r="AC108" s="68">
        <v>64</v>
      </c>
    </row>
    <row r="109" spans="1:29" ht="20.25" hidden="1" x14ac:dyDescent="0.3">
      <c r="A109" s="4" t="s">
        <v>121</v>
      </c>
      <c r="C109" s="131"/>
      <c r="D109" s="131"/>
      <c r="E109" s="131"/>
      <c r="F109" s="131"/>
      <c r="G109" s="131"/>
      <c r="H109" s="131"/>
      <c r="I109" s="131">
        <f>SUM(I106:I108)</f>
        <v>0</v>
      </c>
      <c r="J109" s="39"/>
      <c r="K109" s="6"/>
      <c r="L109" s="6"/>
      <c r="M109" s="132"/>
      <c r="N109" s="132"/>
      <c r="O109" s="4"/>
      <c r="P109" s="39"/>
      <c r="Q109" s="39"/>
      <c r="R109" s="6"/>
      <c r="S109" s="39"/>
      <c r="T109" s="39"/>
      <c r="U109" s="39"/>
      <c r="V109" s="39"/>
      <c r="W109" s="39"/>
      <c r="X109" s="39"/>
      <c r="Y109" s="4"/>
      <c r="Z109" s="9" t="s">
        <v>270</v>
      </c>
      <c r="AA109" s="68">
        <v>64</v>
      </c>
      <c r="AB109" s="9" t="s">
        <v>271</v>
      </c>
      <c r="AC109" s="68">
        <v>69</v>
      </c>
    </row>
    <row r="110" spans="1:29" ht="20.25" hidden="1" x14ac:dyDescent="0.3">
      <c r="Z110" s="9" t="s">
        <v>272</v>
      </c>
      <c r="AA110" s="68">
        <v>64</v>
      </c>
    </row>
    <row r="111" spans="1:29" ht="20.25" hidden="1" x14ac:dyDescent="0.3">
      <c r="Z111" s="9" t="s">
        <v>273</v>
      </c>
      <c r="AA111" s="68">
        <v>64</v>
      </c>
    </row>
    <row r="112" spans="1:29" ht="20.25" hidden="1" x14ac:dyDescent="0.3">
      <c r="Z112" s="9" t="s">
        <v>274</v>
      </c>
      <c r="AA112" s="68">
        <v>74</v>
      </c>
    </row>
    <row r="113" spans="26:27" ht="20.25" hidden="1" x14ac:dyDescent="0.3">
      <c r="Z113" s="9" t="s">
        <v>275</v>
      </c>
      <c r="AA113" s="68">
        <v>64</v>
      </c>
    </row>
    <row r="114" spans="26:27" ht="20.25" hidden="1" x14ac:dyDescent="0.3">
      <c r="Z114" s="9" t="s">
        <v>276</v>
      </c>
      <c r="AA114" s="68">
        <v>64</v>
      </c>
    </row>
    <row r="115" spans="26:27" ht="20.25" hidden="1" x14ac:dyDescent="0.3">
      <c r="Z115" s="9" t="s">
        <v>277</v>
      </c>
      <c r="AA115" s="68">
        <v>64</v>
      </c>
    </row>
    <row r="116" spans="26:27" ht="20.25" hidden="1" x14ac:dyDescent="0.3">
      <c r="Z116" s="9" t="s">
        <v>278</v>
      </c>
      <c r="AA116" s="68">
        <v>69</v>
      </c>
    </row>
    <row r="117" spans="26:27" ht="20.25" hidden="1" x14ac:dyDescent="0.3">
      <c r="Z117" s="9" t="s">
        <v>279</v>
      </c>
      <c r="AA117" s="68">
        <v>74</v>
      </c>
    </row>
    <row r="118" spans="26:27" ht="20.25" hidden="1" x14ac:dyDescent="0.3">
      <c r="Z118" s="9" t="s">
        <v>280</v>
      </c>
      <c r="AA118" s="68">
        <v>64</v>
      </c>
    </row>
    <row r="119" spans="26:27" ht="20.25" hidden="1" x14ac:dyDescent="0.3">
      <c r="Z119" s="9" t="s">
        <v>235</v>
      </c>
      <c r="AA119" s="68">
        <v>79</v>
      </c>
    </row>
    <row r="120" spans="26:27" ht="20.25" hidden="1" x14ac:dyDescent="0.3">
      <c r="Z120" s="9" t="s">
        <v>238</v>
      </c>
      <c r="AA120" s="68">
        <v>69</v>
      </c>
    </row>
    <row r="121" spans="26:27" ht="20.25" hidden="1" x14ac:dyDescent="0.3">
      <c r="Z121" s="9" t="s">
        <v>241</v>
      </c>
      <c r="AA121" s="68">
        <v>69</v>
      </c>
    </row>
    <row r="122" spans="26:27" ht="20.25" hidden="1" x14ac:dyDescent="0.3">
      <c r="Z122" s="9" t="s">
        <v>244</v>
      </c>
      <c r="AA122" s="68">
        <v>69</v>
      </c>
    </row>
    <row r="123" spans="26:27" ht="20.25" hidden="1" x14ac:dyDescent="0.3">
      <c r="Z123" s="9" t="s">
        <v>246</v>
      </c>
      <c r="AA123" s="68">
        <v>79</v>
      </c>
    </row>
    <row r="124" spans="26:27" ht="20.25" hidden="1" x14ac:dyDescent="0.3">
      <c r="Z124" s="9" t="s">
        <v>249</v>
      </c>
      <c r="AA124" s="68">
        <v>79</v>
      </c>
    </row>
    <row r="125" spans="26:27" ht="30" hidden="1" customHeight="1" x14ac:dyDescent="0.3">
      <c r="Z125" s="9" t="s">
        <v>252</v>
      </c>
      <c r="AA125" s="68">
        <v>69</v>
      </c>
    </row>
    <row r="126" spans="26:27" ht="30" hidden="1" customHeight="1" x14ac:dyDescent="0.3">
      <c r="Z126" s="9" t="s">
        <v>255</v>
      </c>
      <c r="AA126" s="68">
        <v>64</v>
      </c>
    </row>
    <row r="127" spans="26:27" ht="30" hidden="1" customHeight="1" x14ac:dyDescent="0.3">
      <c r="Z127" s="9" t="s">
        <v>258</v>
      </c>
      <c r="AA127" s="68">
        <v>69</v>
      </c>
    </row>
    <row r="128" spans="26:27" ht="30" hidden="1" customHeight="1" x14ac:dyDescent="0.3">
      <c r="Z128" s="9" t="s">
        <v>260</v>
      </c>
      <c r="AA128" s="68">
        <v>69</v>
      </c>
    </row>
    <row r="129" spans="26:27" ht="30" hidden="1" customHeight="1" x14ac:dyDescent="0.3">
      <c r="Z129" s="9" t="s">
        <v>263</v>
      </c>
      <c r="AA129" s="68">
        <v>64</v>
      </c>
    </row>
    <row r="130" spans="26:27" ht="30" hidden="1" customHeight="1" x14ac:dyDescent="0.3">
      <c r="Z130" s="9" t="s">
        <v>266</v>
      </c>
      <c r="AA130" s="68">
        <v>69</v>
      </c>
    </row>
    <row r="131" spans="26:27" ht="30" hidden="1" customHeight="1" x14ac:dyDescent="0.3">
      <c r="Z131" s="9" t="s">
        <v>269</v>
      </c>
      <c r="AA131" s="68">
        <v>64</v>
      </c>
    </row>
    <row r="132" spans="26:27" ht="30" hidden="1" customHeight="1" x14ac:dyDescent="0.3">
      <c r="Z132" s="9" t="s">
        <v>271</v>
      </c>
      <c r="AA132" s="68">
        <v>69</v>
      </c>
    </row>
    <row r="133" spans="26:27" ht="30" hidden="1" customHeight="1" x14ac:dyDescent="0.3">
      <c r="Z133" s="9" t="s">
        <v>281</v>
      </c>
      <c r="AA133" s="68">
        <v>69</v>
      </c>
    </row>
    <row r="134" spans="26:27" ht="30" hidden="1" customHeight="1" x14ac:dyDescent="0.3">
      <c r="Z134" s="9" t="s">
        <v>282</v>
      </c>
      <c r="AA134" s="68">
        <v>64</v>
      </c>
    </row>
    <row r="135" spans="26:27" ht="30" hidden="1" customHeight="1" x14ac:dyDescent="0.3">
      <c r="Z135" s="9" t="s">
        <v>283</v>
      </c>
      <c r="AA135" s="68">
        <v>64</v>
      </c>
    </row>
    <row r="136" spans="26:27" ht="30" hidden="1" customHeight="1" x14ac:dyDescent="0.3">
      <c r="Z136" s="9" t="s">
        <v>284</v>
      </c>
      <c r="AA136" s="68">
        <v>64</v>
      </c>
    </row>
    <row r="137" spans="26:27" ht="30" hidden="1" customHeight="1" x14ac:dyDescent="0.3">
      <c r="Z137" s="9" t="s">
        <v>285</v>
      </c>
      <c r="AA137" s="68">
        <v>69</v>
      </c>
    </row>
    <row r="138" spans="26:27" ht="30" hidden="1" customHeight="1" x14ac:dyDescent="0.3">
      <c r="Z138" s="9" t="s">
        <v>286</v>
      </c>
      <c r="AA138" s="68">
        <v>64</v>
      </c>
    </row>
    <row r="139" spans="26:27" ht="30" hidden="1" customHeight="1" x14ac:dyDescent="0.3">
      <c r="Z139" s="9" t="s">
        <v>287</v>
      </c>
      <c r="AA139" s="68">
        <v>69</v>
      </c>
    </row>
    <row r="140" spans="26:27" ht="30" hidden="1" customHeight="1" x14ac:dyDescent="0.3">
      <c r="Z140" s="9" t="s">
        <v>288</v>
      </c>
      <c r="AA140" s="68">
        <v>74</v>
      </c>
    </row>
    <row r="141" spans="26:27" ht="30" hidden="1" customHeight="1" x14ac:dyDescent="0.3">
      <c r="Z141" s="9" t="s">
        <v>289</v>
      </c>
      <c r="AA141" s="68">
        <v>69</v>
      </c>
    </row>
    <row r="142" spans="26:27" ht="30" hidden="1" customHeight="1" x14ac:dyDescent="0.3">
      <c r="Z142" s="9" t="s">
        <v>290</v>
      </c>
      <c r="AA142" s="68">
        <v>64</v>
      </c>
    </row>
    <row r="143" spans="26:27" ht="30" hidden="1" customHeight="1" x14ac:dyDescent="0.3">
      <c r="Z143" s="9" t="s">
        <v>291</v>
      </c>
      <c r="AA143" s="68">
        <v>69</v>
      </c>
    </row>
    <row r="144" spans="26:27" ht="30" hidden="1" customHeight="1" x14ac:dyDescent="0.3">
      <c r="Z144" s="9" t="s">
        <v>292</v>
      </c>
      <c r="AA144" s="68">
        <v>64</v>
      </c>
    </row>
    <row r="145" spans="26:27" ht="30" hidden="1" customHeight="1" x14ac:dyDescent="0.3">
      <c r="Z145" s="9" t="s">
        <v>293</v>
      </c>
      <c r="AA145" s="68">
        <v>64</v>
      </c>
    </row>
    <row r="146" spans="26:27" ht="30" hidden="1" customHeight="1" x14ac:dyDescent="0.3">
      <c r="Z146" s="9" t="s">
        <v>294</v>
      </c>
      <c r="AA146" s="68">
        <v>64</v>
      </c>
    </row>
    <row r="147" spans="26:27" ht="30" hidden="1" customHeight="1" x14ac:dyDescent="0.3">
      <c r="Z147" s="9" t="s">
        <v>295</v>
      </c>
      <c r="AA147" s="68">
        <v>64</v>
      </c>
    </row>
    <row r="148" spans="26:27" ht="30" hidden="1" customHeight="1" x14ac:dyDescent="0.3">
      <c r="Z148" s="9" t="s">
        <v>296</v>
      </c>
      <c r="AA148" s="68">
        <v>64</v>
      </c>
    </row>
    <row r="149" spans="26:27" ht="30" hidden="1" customHeight="1" x14ac:dyDescent="0.3">
      <c r="Z149" s="9" t="s">
        <v>297</v>
      </c>
      <c r="AA149" s="68">
        <v>74</v>
      </c>
    </row>
    <row r="150" spans="26:27" ht="30" hidden="1" customHeight="1" x14ac:dyDescent="0.3">
      <c r="Z150" s="9" t="s">
        <v>298</v>
      </c>
      <c r="AA150" s="68">
        <v>59</v>
      </c>
    </row>
    <row r="151" spans="26:27" ht="30" hidden="1" customHeight="1" x14ac:dyDescent="0.3">
      <c r="Z151" s="9" t="s">
        <v>299</v>
      </c>
      <c r="AA151" s="68">
        <v>64</v>
      </c>
    </row>
    <row r="152" spans="26:27" ht="30" hidden="1" customHeight="1" x14ac:dyDescent="0.3">
      <c r="Z152" s="9" t="s">
        <v>300</v>
      </c>
      <c r="AA152" s="68">
        <v>64</v>
      </c>
    </row>
    <row r="153" spans="26:27" ht="30" hidden="1" customHeight="1" x14ac:dyDescent="0.3">
      <c r="Z153" s="9" t="s">
        <v>301</v>
      </c>
      <c r="AA153" s="68">
        <v>64</v>
      </c>
    </row>
    <row r="154" spans="26:27" ht="30" hidden="1" customHeight="1" x14ac:dyDescent="0.3">
      <c r="Z154" s="9" t="s">
        <v>302</v>
      </c>
      <c r="AA154" s="68">
        <v>64</v>
      </c>
    </row>
    <row r="155" spans="26:27" ht="30" hidden="1" customHeight="1" x14ac:dyDescent="0.3">
      <c r="Z155" s="9" t="s">
        <v>303</v>
      </c>
      <c r="AA155" s="68">
        <v>64</v>
      </c>
    </row>
    <row r="156" spans="26:27" ht="30" hidden="1" customHeight="1" x14ac:dyDescent="0.3">
      <c r="Z156" s="9" t="s">
        <v>304</v>
      </c>
      <c r="AA156" s="68">
        <v>79</v>
      </c>
    </row>
    <row r="157" spans="26:27" ht="30" hidden="1" customHeight="1" x14ac:dyDescent="0.3">
      <c r="Z157" s="9" t="s">
        <v>305</v>
      </c>
      <c r="AA157" s="68">
        <v>69</v>
      </c>
    </row>
    <row r="158" spans="26:27" ht="30" hidden="1" customHeight="1" x14ac:dyDescent="0.3">
      <c r="Z158" s="9" t="s">
        <v>306</v>
      </c>
      <c r="AA158" s="68">
        <v>79</v>
      </c>
    </row>
    <row r="159" spans="26:27" ht="30" hidden="1" customHeight="1" x14ac:dyDescent="0.3">
      <c r="Z159" s="9" t="s">
        <v>307</v>
      </c>
      <c r="AA159" s="68">
        <v>64</v>
      </c>
    </row>
    <row r="160" spans="26:27" ht="30" customHeight="1" x14ac:dyDescent="0.3">
      <c r="Z160" s="9" t="s">
        <v>308</v>
      </c>
      <c r="AA160" s="68">
        <v>64</v>
      </c>
    </row>
    <row r="161" spans="26:27" ht="30" customHeight="1" x14ac:dyDescent="0.3">
      <c r="Z161" s="9" t="s">
        <v>309</v>
      </c>
      <c r="AA161" s="68">
        <v>64</v>
      </c>
    </row>
    <row r="162" spans="26:27" ht="30" customHeight="1" x14ac:dyDescent="0.3">
      <c r="Z162" s="9" t="s">
        <v>310</v>
      </c>
      <c r="AA162" s="68">
        <v>64</v>
      </c>
    </row>
    <row r="163" spans="26:27" ht="30" customHeight="1" x14ac:dyDescent="0.3">
      <c r="Z163" s="9" t="s">
        <v>311</v>
      </c>
      <c r="AA163" s="68">
        <v>59</v>
      </c>
    </row>
    <row r="164" spans="26:27" ht="30" customHeight="1" x14ac:dyDescent="0.3">
      <c r="Z164" s="9" t="s">
        <v>312</v>
      </c>
      <c r="AA164" s="68">
        <v>64</v>
      </c>
    </row>
    <row r="165" spans="26:27" ht="30" customHeight="1" x14ac:dyDescent="0.3">
      <c r="Z165" s="9" t="s">
        <v>313</v>
      </c>
      <c r="AA165" s="68">
        <v>79</v>
      </c>
    </row>
    <row r="166" spans="26:27" ht="30" customHeight="1" x14ac:dyDescent="0.3">
      <c r="Z166" s="9" t="s">
        <v>314</v>
      </c>
      <c r="AA166" s="68">
        <v>64</v>
      </c>
    </row>
    <row r="167" spans="26:27" ht="30" customHeight="1" x14ac:dyDescent="0.3">
      <c r="Z167" s="9" t="s">
        <v>315</v>
      </c>
      <c r="AA167" s="68">
        <v>64</v>
      </c>
    </row>
    <row r="168" spans="26:27" ht="30" customHeight="1" x14ac:dyDescent="0.3">
      <c r="Z168" s="9" t="s">
        <v>316</v>
      </c>
      <c r="AA168" s="68">
        <v>69</v>
      </c>
    </row>
    <row r="169" spans="26:27" ht="30" customHeight="1" x14ac:dyDescent="0.3">
      <c r="Z169" s="9" t="s">
        <v>317</v>
      </c>
      <c r="AA169" s="68">
        <v>64</v>
      </c>
    </row>
    <row r="170" spans="26:27" ht="30" customHeight="1" x14ac:dyDescent="0.3">
      <c r="Z170" s="9" t="s">
        <v>318</v>
      </c>
      <c r="AA170" s="68">
        <v>64</v>
      </c>
    </row>
    <row r="171" spans="26:27" ht="30" customHeight="1" x14ac:dyDescent="0.3">
      <c r="Z171" s="9" t="s">
        <v>319</v>
      </c>
      <c r="AA171" s="68">
        <v>74</v>
      </c>
    </row>
    <row r="172" spans="26:27" ht="30" customHeight="1" x14ac:dyDescent="0.3">
      <c r="Z172" s="9" t="s">
        <v>320</v>
      </c>
      <c r="AA172" s="68">
        <v>69</v>
      </c>
    </row>
    <row r="173" spans="26:27" ht="30" customHeight="1" x14ac:dyDescent="0.3">
      <c r="Z173" s="9" t="s">
        <v>321</v>
      </c>
      <c r="AA173" s="68">
        <v>64</v>
      </c>
    </row>
    <row r="174" spans="26:27" ht="30" customHeight="1" x14ac:dyDescent="0.3">
      <c r="Z174" s="9" t="s">
        <v>322</v>
      </c>
      <c r="AA174" s="68">
        <v>64</v>
      </c>
    </row>
    <row r="175" spans="26:27" ht="30" customHeight="1" x14ac:dyDescent="0.3">
      <c r="Z175" s="9" t="s">
        <v>323</v>
      </c>
      <c r="AA175" s="68">
        <v>64</v>
      </c>
    </row>
    <row r="176" spans="26:27" ht="30" customHeight="1" x14ac:dyDescent="0.3">
      <c r="Z176" s="9" t="s">
        <v>324</v>
      </c>
      <c r="AA176" s="68">
        <v>74</v>
      </c>
    </row>
    <row r="177" spans="26:27" ht="30" customHeight="1" x14ac:dyDescent="0.3">
      <c r="Z177" s="9" t="s">
        <v>325</v>
      </c>
      <c r="AA177" s="68">
        <v>64</v>
      </c>
    </row>
    <row r="178" spans="26:27" ht="30" customHeight="1" x14ac:dyDescent="0.3">
      <c r="Z178" s="9" t="s">
        <v>326</v>
      </c>
      <c r="AA178" s="68">
        <v>59</v>
      </c>
    </row>
    <row r="179" spans="26:27" ht="30" customHeight="1" x14ac:dyDescent="0.3">
      <c r="Z179" s="9" t="s">
        <v>327</v>
      </c>
      <c r="AA179" s="68">
        <v>64</v>
      </c>
    </row>
    <row r="180" spans="26:27" ht="30" customHeight="1" x14ac:dyDescent="0.3">
      <c r="Z180" s="9" t="s">
        <v>328</v>
      </c>
      <c r="AA180" s="68">
        <v>64</v>
      </c>
    </row>
    <row r="181" spans="26:27" ht="30" customHeight="1" x14ac:dyDescent="0.3">
      <c r="Z181" s="9" t="s">
        <v>329</v>
      </c>
      <c r="AA181" s="68">
        <v>69</v>
      </c>
    </row>
    <row r="182" spans="26:27" ht="30" customHeight="1" x14ac:dyDescent="0.3">
      <c r="Z182" s="9" t="s">
        <v>330</v>
      </c>
      <c r="AA182" s="68">
        <v>59</v>
      </c>
    </row>
    <row r="183" spans="26:27" ht="30" customHeight="1" x14ac:dyDescent="0.3">
      <c r="Z183" s="9" t="s">
        <v>331</v>
      </c>
      <c r="AA183" s="68">
        <v>64</v>
      </c>
    </row>
    <row r="184" spans="26:27" ht="30" customHeight="1" x14ac:dyDescent="0.3">
      <c r="Z184" s="9" t="s">
        <v>332</v>
      </c>
      <c r="AA184" s="68">
        <v>59</v>
      </c>
    </row>
    <row r="185" spans="26:27" ht="30" customHeight="1" x14ac:dyDescent="0.3">
      <c r="Z185" s="9" t="s">
        <v>333</v>
      </c>
      <c r="AA185" s="68">
        <v>64</v>
      </c>
    </row>
    <row r="186" spans="26:27" ht="30" customHeight="1" x14ac:dyDescent="0.3">
      <c r="Z186" s="9" t="s">
        <v>334</v>
      </c>
      <c r="AA186" s="68">
        <v>64</v>
      </c>
    </row>
    <row r="187" spans="26:27" ht="30" customHeight="1" x14ac:dyDescent="0.3">
      <c r="Z187" s="9" t="s">
        <v>335</v>
      </c>
      <c r="AA187" s="68">
        <v>69</v>
      </c>
    </row>
    <row r="188" spans="26:27" ht="30" customHeight="1" x14ac:dyDescent="0.3">
      <c r="Z188" s="9" t="s">
        <v>336</v>
      </c>
      <c r="AA188" s="68">
        <v>69</v>
      </c>
    </row>
    <row r="189" spans="26:27" ht="30" customHeight="1" x14ac:dyDescent="0.3">
      <c r="Z189" s="9" t="s">
        <v>337</v>
      </c>
      <c r="AA189" s="68">
        <v>69</v>
      </c>
    </row>
    <row r="190" spans="26:27" ht="30" customHeight="1" x14ac:dyDescent="0.3">
      <c r="Z190" s="9" t="s">
        <v>338</v>
      </c>
      <c r="AA190" s="68">
        <v>69</v>
      </c>
    </row>
    <row r="191" spans="26:27" ht="30" customHeight="1" x14ac:dyDescent="0.3">
      <c r="Z191" s="9" t="s">
        <v>339</v>
      </c>
      <c r="AA191" s="68">
        <v>69</v>
      </c>
    </row>
    <row r="192" spans="26:27" ht="30" customHeight="1" x14ac:dyDescent="0.3">
      <c r="Z192" s="9" t="s">
        <v>340</v>
      </c>
      <c r="AA192" s="68">
        <v>69</v>
      </c>
    </row>
    <row r="193" spans="26:27" ht="30" customHeight="1" x14ac:dyDescent="0.3">
      <c r="Z193" s="9" t="s">
        <v>341</v>
      </c>
      <c r="AA193" s="68">
        <v>69</v>
      </c>
    </row>
    <row r="194" spans="26:27" ht="30" customHeight="1" x14ac:dyDescent="0.3">
      <c r="Z194" s="9" t="s">
        <v>342</v>
      </c>
      <c r="AA194" s="68">
        <v>64</v>
      </c>
    </row>
    <row r="195" spans="26:27" ht="30" customHeight="1" x14ac:dyDescent="0.3">
      <c r="Z195" s="9" t="s">
        <v>343</v>
      </c>
      <c r="AA195" s="68">
        <v>69</v>
      </c>
    </row>
    <row r="196" spans="26:27" ht="30" customHeight="1" x14ac:dyDescent="0.3">
      <c r="Z196" s="9" t="s">
        <v>344</v>
      </c>
      <c r="AA196" s="68">
        <v>69</v>
      </c>
    </row>
    <row r="197" spans="26:27" ht="30" customHeight="1" x14ac:dyDescent="0.3">
      <c r="Z197" s="9" t="s">
        <v>345</v>
      </c>
      <c r="AA197" s="68">
        <v>69</v>
      </c>
    </row>
    <row r="198" spans="26:27" ht="30" customHeight="1" x14ac:dyDescent="0.3">
      <c r="Z198" s="9" t="s">
        <v>346</v>
      </c>
      <c r="AA198" s="68">
        <v>64</v>
      </c>
    </row>
    <row r="199" spans="26:27" ht="30" customHeight="1" x14ac:dyDescent="0.3">
      <c r="Z199" s="9" t="s">
        <v>347</v>
      </c>
      <c r="AA199" s="68">
        <v>69</v>
      </c>
    </row>
    <row r="200" spans="26:27" ht="30" customHeight="1" x14ac:dyDescent="0.3">
      <c r="Z200" s="9" t="s">
        <v>348</v>
      </c>
      <c r="AA200" s="68">
        <v>64</v>
      </c>
    </row>
    <row r="201" spans="26:27" ht="30" customHeight="1" x14ac:dyDescent="0.3">
      <c r="Z201" s="9" t="s">
        <v>349</v>
      </c>
      <c r="AA201" s="68">
        <v>69</v>
      </c>
    </row>
    <row r="202" spans="26:27" ht="30" customHeight="1" x14ac:dyDescent="0.3">
      <c r="Z202" s="9" t="s">
        <v>350</v>
      </c>
      <c r="AA202" s="68">
        <v>69</v>
      </c>
    </row>
    <row r="203" spans="26:27" ht="30" customHeight="1" x14ac:dyDescent="0.3">
      <c r="Z203" s="9" t="s">
        <v>351</v>
      </c>
      <c r="AA203" s="68">
        <v>69</v>
      </c>
    </row>
    <row r="204" spans="26:27" ht="30" customHeight="1" x14ac:dyDescent="0.3">
      <c r="Z204" s="9" t="s">
        <v>352</v>
      </c>
      <c r="AA204" s="68">
        <v>64</v>
      </c>
    </row>
    <row r="205" spans="26:27" ht="30" customHeight="1" x14ac:dyDescent="0.3">
      <c r="Z205" s="9" t="s">
        <v>353</v>
      </c>
      <c r="AA205" s="68">
        <v>69</v>
      </c>
    </row>
    <row r="206" spans="26:27" ht="30" customHeight="1" x14ac:dyDescent="0.3">
      <c r="Z206" s="9" t="s">
        <v>354</v>
      </c>
      <c r="AA206" s="68">
        <v>74</v>
      </c>
    </row>
    <row r="207" spans="26:27" ht="30" customHeight="1" x14ac:dyDescent="0.3">
      <c r="Z207" s="9" t="s">
        <v>355</v>
      </c>
      <c r="AA207" s="68">
        <v>69</v>
      </c>
    </row>
    <row r="208" spans="26:27" ht="30" customHeight="1" x14ac:dyDescent="0.3">
      <c r="Z208" s="9" t="s">
        <v>356</v>
      </c>
      <c r="AA208" s="68">
        <v>74</v>
      </c>
    </row>
    <row r="209" spans="26:27" ht="30" customHeight="1" x14ac:dyDescent="0.3">
      <c r="Z209" s="9" t="s">
        <v>357</v>
      </c>
      <c r="AA209" s="68">
        <v>69</v>
      </c>
    </row>
    <row r="210" spans="26:27" ht="30" customHeight="1" x14ac:dyDescent="0.3">
      <c r="Z210" s="9" t="s">
        <v>358</v>
      </c>
      <c r="AA210" s="68">
        <v>79</v>
      </c>
    </row>
    <row r="211" spans="26:27" ht="30" customHeight="1" x14ac:dyDescent="0.3">
      <c r="Z211" s="9" t="s">
        <v>359</v>
      </c>
      <c r="AA211" s="68">
        <v>79</v>
      </c>
    </row>
    <row r="212" spans="26:27" ht="30" customHeight="1" x14ac:dyDescent="0.3">
      <c r="Z212" s="9" t="s">
        <v>360</v>
      </c>
      <c r="AA212" s="68">
        <v>69</v>
      </c>
    </row>
    <row r="213" spans="26:27" ht="30" customHeight="1" x14ac:dyDescent="0.3">
      <c r="Z213" s="9" t="s">
        <v>361</v>
      </c>
      <c r="AA213" s="68">
        <v>69</v>
      </c>
    </row>
    <row r="214" spans="26:27" ht="30" customHeight="1" x14ac:dyDescent="0.3">
      <c r="Z214" s="9" t="s">
        <v>362</v>
      </c>
      <c r="AA214" s="68">
        <v>69</v>
      </c>
    </row>
    <row r="215" spans="26:27" ht="30" customHeight="1" x14ac:dyDescent="0.3">
      <c r="Z215" s="9" t="s">
        <v>363</v>
      </c>
      <c r="AA215" s="68">
        <v>69</v>
      </c>
    </row>
    <row r="216" spans="26:27" ht="30" customHeight="1" x14ac:dyDescent="0.3">
      <c r="Z216" s="9" t="s">
        <v>364</v>
      </c>
      <c r="AA216" s="68">
        <v>69</v>
      </c>
    </row>
    <row r="217" spans="26:27" ht="30" customHeight="1" x14ac:dyDescent="0.3">
      <c r="Z217" s="9" t="s">
        <v>365</v>
      </c>
      <c r="AA217" s="68">
        <v>64</v>
      </c>
    </row>
    <row r="218" spans="26:27" ht="30" customHeight="1" x14ac:dyDescent="0.3">
      <c r="Z218" s="9" t="s">
        <v>366</v>
      </c>
      <c r="AA218" s="68">
        <v>64</v>
      </c>
    </row>
    <row r="219" spans="26:27" ht="30" customHeight="1" x14ac:dyDescent="0.3">
      <c r="Z219" s="9" t="s">
        <v>367</v>
      </c>
      <c r="AA219" s="68">
        <v>74</v>
      </c>
    </row>
    <row r="220" spans="26:27" ht="30" customHeight="1" x14ac:dyDescent="0.3">
      <c r="Z220" s="9" t="s">
        <v>368</v>
      </c>
      <c r="AA220" s="68">
        <v>64</v>
      </c>
    </row>
    <row r="221" spans="26:27" ht="30" customHeight="1" x14ac:dyDescent="0.3">
      <c r="Z221" s="9" t="s">
        <v>369</v>
      </c>
      <c r="AA221" s="68">
        <v>64</v>
      </c>
    </row>
    <row r="222" spans="26:27" ht="30" customHeight="1" x14ac:dyDescent="0.3">
      <c r="Z222" s="9" t="s">
        <v>370</v>
      </c>
      <c r="AA222" s="68">
        <v>64</v>
      </c>
    </row>
    <row r="223" spans="26:27" ht="30" customHeight="1" x14ac:dyDescent="0.3">
      <c r="Z223" s="9" t="s">
        <v>371</v>
      </c>
      <c r="AA223" s="68">
        <v>64</v>
      </c>
    </row>
    <row r="224" spans="26:27" ht="30" customHeight="1" x14ac:dyDescent="0.3">
      <c r="Z224" s="9" t="s">
        <v>372</v>
      </c>
      <c r="AA224" s="68">
        <v>74</v>
      </c>
    </row>
    <row r="225" spans="26:27" ht="30" customHeight="1" x14ac:dyDescent="0.3">
      <c r="Z225" s="9" t="s">
        <v>373</v>
      </c>
      <c r="AA225" s="68">
        <v>69</v>
      </c>
    </row>
    <row r="226" spans="26:27" ht="30" customHeight="1" x14ac:dyDescent="0.3">
      <c r="Z226" s="9" t="s">
        <v>374</v>
      </c>
      <c r="AA226" s="68">
        <v>64</v>
      </c>
    </row>
    <row r="227" spans="26:27" ht="30" customHeight="1" x14ac:dyDescent="0.3">
      <c r="Z227" s="9" t="s">
        <v>375</v>
      </c>
      <c r="AA227" s="68">
        <v>64</v>
      </c>
    </row>
    <row r="228" spans="26:27" ht="30" customHeight="1" x14ac:dyDescent="0.3">
      <c r="Z228" s="9" t="s">
        <v>376</v>
      </c>
      <c r="AA228" s="68">
        <v>59</v>
      </c>
    </row>
    <row r="229" spans="26:27" ht="30" customHeight="1" x14ac:dyDescent="0.3">
      <c r="Z229" s="9" t="s">
        <v>377</v>
      </c>
      <c r="AA229" s="68">
        <v>59</v>
      </c>
    </row>
    <row r="230" spans="26:27" ht="30" customHeight="1" x14ac:dyDescent="0.3">
      <c r="Z230" s="9" t="s">
        <v>378</v>
      </c>
      <c r="AA230" s="68">
        <v>64</v>
      </c>
    </row>
    <row r="231" spans="26:27" ht="30" customHeight="1" x14ac:dyDescent="0.3">
      <c r="Z231" s="9" t="s">
        <v>379</v>
      </c>
      <c r="AA231" s="68">
        <v>59</v>
      </c>
    </row>
    <row r="232" spans="26:27" ht="30" customHeight="1" x14ac:dyDescent="0.3">
      <c r="Z232" s="9" t="s">
        <v>380</v>
      </c>
      <c r="AA232" s="68">
        <v>64</v>
      </c>
    </row>
    <row r="233" spans="26:27" ht="30" customHeight="1" x14ac:dyDescent="0.3">
      <c r="Z233" s="9" t="s">
        <v>381</v>
      </c>
      <c r="AA233" s="68">
        <v>64</v>
      </c>
    </row>
    <row r="234" spans="26:27" ht="30" customHeight="1" x14ac:dyDescent="0.3">
      <c r="Z234" s="9" t="s">
        <v>382</v>
      </c>
      <c r="AA234" s="68">
        <v>64</v>
      </c>
    </row>
    <row r="235" spans="26:27" ht="30" customHeight="1" x14ac:dyDescent="0.3">
      <c r="Z235" s="9" t="s">
        <v>383</v>
      </c>
      <c r="AA235" s="68">
        <v>64</v>
      </c>
    </row>
    <row r="236" spans="26:27" ht="30" customHeight="1" x14ac:dyDescent="0.3">
      <c r="Z236" s="9" t="s">
        <v>384</v>
      </c>
      <c r="AA236" s="68">
        <v>64</v>
      </c>
    </row>
    <row r="237" spans="26:27" ht="30" customHeight="1" x14ac:dyDescent="0.3">
      <c r="Z237" s="9" t="s">
        <v>385</v>
      </c>
      <c r="AA237" s="68">
        <v>69</v>
      </c>
    </row>
    <row r="238" spans="26:27" ht="30" customHeight="1" x14ac:dyDescent="0.3">
      <c r="Z238" s="9" t="s">
        <v>386</v>
      </c>
      <c r="AA238" s="68">
        <v>74</v>
      </c>
    </row>
    <row r="239" spans="26:27" ht="30" customHeight="1" x14ac:dyDescent="0.3">
      <c r="Z239" s="9" t="s">
        <v>387</v>
      </c>
      <c r="AA239" s="68">
        <v>69</v>
      </c>
    </row>
    <row r="240" spans="26:27" ht="30" customHeight="1" x14ac:dyDescent="0.3">
      <c r="Z240" s="9" t="s">
        <v>388</v>
      </c>
      <c r="AA240" s="68">
        <v>64</v>
      </c>
    </row>
    <row r="241" spans="26:27" ht="30" customHeight="1" x14ac:dyDescent="0.3">
      <c r="Z241" s="9" t="s">
        <v>389</v>
      </c>
      <c r="AA241" s="68">
        <v>64</v>
      </c>
    </row>
    <row r="242" spans="26:27" ht="30" customHeight="1" x14ac:dyDescent="0.3">
      <c r="Z242" s="9" t="s">
        <v>390</v>
      </c>
      <c r="AA242" s="68">
        <v>64</v>
      </c>
    </row>
    <row r="243" spans="26:27" ht="30" customHeight="1" x14ac:dyDescent="0.3">
      <c r="Z243" s="9" t="s">
        <v>391</v>
      </c>
      <c r="AA243" s="68">
        <v>59</v>
      </c>
    </row>
    <row r="244" spans="26:27" ht="30" customHeight="1" x14ac:dyDescent="0.3">
      <c r="Z244" s="9" t="s">
        <v>392</v>
      </c>
      <c r="AA244" s="68">
        <v>64</v>
      </c>
    </row>
    <row r="245" spans="26:27" ht="30" customHeight="1" x14ac:dyDescent="0.3">
      <c r="Z245" s="9" t="s">
        <v>393</v>
      </c>
      <c r="AA245" s="68">
        <v>64</v>
      </c>
    </row>
    <row r="246" spans="26:27" ht="30" customHeight="1" x14ac:dyDescent="0.3">
      <c r="Z246" s="9" t="s">
        <v>394</v>
      </c>
      <c r="AA246" s="68">
        <v>74</v>
      </c>
    </row>
    <row r="247" spans="26:27" ht="30" customHeight="1" x14ac:dyDescent="0.3">
      <c r="Z247" s="9" t="s">
        <v>395</v>
      </c>
      <c r="AA247" s="68">
        <v>59</v>
      </c>
    </row>
    <row r="248" spans="26:27" ht="30" customHeight="1" x14ac:dyDescent="0.3">
      <c r="Z248" s="9" t="s">
        <v>396</v>
      </c>
      <c r="AA248" s="68">
        <v>64</v>
      </c>
    </row>
    <row r="249" spans="26:27" ht="30" customHeight="1" x14ac:dyDescent="0.3">
      <c r="Z249" s="9" t="s">
        <v>397</v>
      </c>
      <c r="AA249" s="68">
        <v>69</v>
      </c>
    </row>
    <row r="250" spans="26:27" ht="30" customHeight="1" x14ac:dyDescent="0.3">
      <c r="Z250" s="9" t="s">
        <v>398</v>
      </c>
      <c r="AA250" s="68">
        <v>79</v>
      </c>
    </row>
    <row r="251" spans="26:27" ht="30" customHeight="1" x14ac:dyDescent="0.3">
      <c r="Z251" s="9" t="s">
        <v>399</v>
      </c>
      <c r="AA251" s="68">
        <v>64</v>
      </c>
    </row>
    <row r="252" spans="26:27" ht="30" customHeight="1" x14ac:dyDescent="0.3">
      <c r="Z252" s="9" t="s">
        <v>400</v>
      </c>
      <c r="AA252" s="68">
        <v>59</v>
      </c>
    </row>
    <row r="253" spans="26:27" ht="30" customHeight="1" x14ac:dyDescent="0.3">
      <c r="Z253" s="9" t="s">
        <v>401</v>
      </c>
      <c r="AA253" s="68">
        <v>69</v>
      </c>
    </row>
    <row r="254" spans="26:27" ht="30" customHeight="1" x14ac:dyDescent="0.3">
      <c r="Z254" s="9" t="s">
        <v>402</v>
      </c>
      <c r="AA254" s="68">
        <v>69</v>
      </c>
    </row>
    <row r="255" spans="26:27" ht="30" customHeight="1" x14ac:dyDescent="0.3">
      <c r="Z255" s="9" t="s">
        <v>403</v>
      </c>
      <c r="AA255" s="68">
        <v>64</v>
      </c>
    </row>
    <row r="256" spans="26:27" ht="30" customHeight="1" x14ac:dyDescent="0.3">
      <c r="Z256" s="9" t="s">
        <v>404</v>
      </c>
      <c r="AA256" s="68">
        <v>64</v>
      </c>
    </row>
    <row r="257" spans="26:27" ht="30" customHeight="1" x14ac:dyDescent="0.3">
      <c r="Z257" s="9" t="s">
        <v>405</v>
      </c>
      <c r="AA257" s="68">
        <v>79</v>
      </c>
    </row>
    <row r="258" spans="26:27" ht="30" customHeight="1" x14ac:dyDescent="0.3">
      <c r="Z258" s="9" t="s">
        <v>406</v>
      </c>
      <c r="AA258" s="68">
        <v>64</v>
      </c>
    </row>
    <row r="259" spans="26:27" ht="30" customHeight="1" x14ac:dyDescent="0.3">
      <c r="Z259" s="9" t="s">
        <v>407</v>
      </c>
      <c r="AA259" s="68">
        <v>69</v>
      </c>
    </row>
    <row r="260" spans="26:27" ht="30" customHeight="1" x14ac:dyDescent="0.3">
      <c r="Z260" s="9" t="s">
        <v>408</v>
      </c>
      <c r="AA260" s="68">
        <v>69</v>
      </c>
    </row>
    <row r="261" spans="26:27" ht="30" customHeight="1" x14ac:dyDescent="0.3">
      <c r="Z261" s="9" t="s">
        <v>409</v>
      </c>
      <c r="AA261" s="68">
        <v>74</v>
      </c>
    </row>
    <row r="262" spans="26:27" ht="30" customHeight="1" x14ac:dyDescent="0.3">
      <c r="Z262" s="9" t="s">
        <v>410</v>
      </c>
      <c r="AA262" s="68">
        <v>64</v>
      </c>
    </row>
    <row r="263" spans="26:27" ht="30" customHeight="1" x14ac:dyDescent="0.3">
      <c r="Z263" s="9" t="s">
        <v>411</v>
      </c>
      <c r="AA263" s="68">
        <v>64</v>
      </c>
    </row>
    <row r="264" spans="26:27" ht="30" customHeight="1" x14ac:dyDescent="0.3">
      <c r="Z264" s="9" t="s">
        <v>412</v>
      </c>
      <c r="AA264" s="68">
        <v>69</v>
      </c>
    </row>
    <row r="265" spans="26:27" ht="30" customHeight="1" x14ac:dyDescent="0.3">
      <c r="Z265" s="9" t="s">
        <v>413</v>
      </c>
      <c r="AA265" s="68">
        <v>64</v>
      </c>
    </row>
    <row r="266" spans="26:27" ht="30" customHeight="1" x14ac:dyDescent="0.3">
      <c r="Z266" s="9" t="s">
        <v>414</v>
      </c>
      <c r="AA266" s="68">
        <v>64</v>
      </c>
    </row>
    <row r="267" spans="26:27" ht="30" customHeight="1" x14ac:dyDescent="0.3">
      <c r="Z267" s="9" t="s">
        <v>415</v>
      </c>
      <c r="AA267" s="68">
        <v>69</v>
      </c>
    </row>
    <row r="268" spans="26:27" ht="30" customHeight="1" x14ac:dyDescent="0.3">
      <c r="Z268" s="9" t="s">
        <v>416</v>
      </c>
      <c r="AA268" s="68">
        <v>79</v>
      </c>
    </row>
    <row r="269" spans="26:27" ht="30" customHeight="1" x14ac:dyDescent="0.3">
      <c r="Z269" s="9" t="s">
        <v>417</v>
      </c>
      <c r="AA269" s="68">
        <v>64</v>
      </c>
    </row>
    <row r="270" spans="26:27" ht="30" customHeight="1" x14ac:dyDescent="0.3">
      <c r="Z270" s="9" t="s">
        <v>418</v>
      </c>
      <c r="AA270" s="68">
        <v>64</v>
      </c>
    </row>
    <row r="271" spans="26:27" ht="30" customHeight="1" x14ac:dyDescent="0.3">
      <c r="Z271" s="9" t="s">
        <v>419</v>
      </c>
      <c r="AA271" s="68">
        <v>64</v>
      </c>
    </row>
    <row r="272" spans="26:27" ht="30" customHeight="1" x14ac:dyDescent="0.3">
      <c r="Z272" s="9" t="s">
        <v>420</v>
      </c>
      <c r="AA272" s="68">
        <v>64</v>
      </c>
    </row>
    <row r="273" spans="26:27" ht="30" customHeight="1" x14ac:dyDescent="0.3">
      <c r="Z273" s="9" t="s">
        <v>421</v>
      </c>
      <c r="AA273" s="68">
        <v>69</v>
      </c>
    </row>
    <row r="274" spans="26:27" ht="30" customHeight="1" x14ac:dyDescent="0.3">
      <c r="Z274" s="9" t="s">
        <v>422</v>
      </c>
      <c r="AA274" s="68">
        <v>64</v>
      </c>
    </row>
    <row r="275" spans="26:27" ht="30" customHeight="1" x14ac:dyDescent="0.3">
      <c r="Z275" s="9" t="s">
        <v>423</v>
      </c>
      <c r="AA275" s="68">
        <v>64</v>
      </c>
    </row>
    <row r="276" spans="26:27" ht="30" customHeight="1" x14ac:dyDescent="0.3">
      <c r="Z276" s="9" t="s">
        <v>424</v>
      </c>
      <c r="AA276" s="68">
        <v>69</v>
      </c>
    </row>
    <row r="277" spans="26:27" ht="30" customHeight="1" x14ac:dyDescent="0.3">
      <c r="Z277" s="9" t="s">
        <v>425</v>
      </c>
      <c r="AA277" s="68">
        <v>64</v>
      </c>
    </row>
    <row r="278" spans="26:27" ht="30" customHeight="1" x14ac:dyDescent="0.3">
      <c r="Z278" s="9" t="s">
        <v>426</v>
      </c>
      <c r="AA278" s="68">
        <v>59</v>
      </c>
    </row>
    <row r="279" spans="26:27" ht="30" customHeight="1" x14ac:dyDescent="0.3">
      <c r="Z279" s="9" t="s">
        <v>427</v>
      </c>
      <c r="AA279" s="68">
        <v>64</v>
      </c>
    </row>
    <row r="280" spans="26:27" ht="30" customHeight="1" x14ac:dyDescent="0.3">
      <c r="Z280" s="9" t="s">
        <v>428</v>
      </c>
      <c r="AA280" s="68">
        <v>64</v>
      </c>
    </row>
    <row r="281" spans="26:27" ht="30" customHeight="1" x14ac:dyDescent="0.3">
      <c r="Z281" s="9" t="s">
        <v>429</v>
      </c>
      <c r="AA281" s="68">
        <v>64</v>
      </c>
    </row>
    <row r="282" spans="26:27" ht="30" customHeight="1" x14ac:dyDescent="0.3">
      <c r="Z282" s="9" t="s">
        <v>430</v>
      </c>
      <c r="AA282" s="68">
        <v>59</v>
      </c>
    </row>
    <row r="283" spans="26:27" ht="30" customHeight="1" x14ac:dyDescent="0.3">
      <c r="Z283" s="9" t="s">
        <v>431</v>
      </c>
      <c r="AA283" s="68">
        <v>64</v>
      </c>
    </row>
    <row r="284" spans="26:27" ht="30" customHeight="1" x14ac:dyDescent="0.3">
      <c r="Z284" s="9" t="s">
        <v>432</v>
      </c>
      <c r="AA284" s="68">
        <v>69</v>
      </c>
    </row>
    <row r="285" spans="26:27" ht="30" customHeight="1" x14ac:dyDescent="0.3">
      <c r="Z285" s="9" t="s">
        <v>433</v>
      </c>
      <c r="AA285" s="68">
        <v>79</v>
      </c>
    </row>
    <row r="286" spans="26:27" ht="30" customHeight="1" x14ac:dyDescent="0.3">
      <c r="Z286" s="9" t="s">
        <v>434</v>
      </c>
      <c r="AA286" s="68">
        <v>64</v>
      </c>
    </row>
    <row r="287" spans="26:27" ht="30" customHeight="1" x14ac:dyDescent="0.3">
      <c r="Z287" s="9" t="s">
        <v>435</v>
      </c>
      <c r="AA287" s="68">
        <v>64</v>
      </c>
    </row>
    <row r="288" spans="26:27" ht="30" customHeight="1" x14ac:dyDescent="0.3">
      <c r="Z288" s="9" t="s">
        <v>436</v>
      </c>
      <c r="AA288" s="68">
        <v>59</v>
      </c>
    </row>
    <row r="289" spans="26:27" ht="30" customHeight="1" x14ac:dyDescent="0.3">
      <c r="Z289" s="9" t="s">
        <v>437</v>
      </c>
      <c r="AA289" s="68">
        <v>69</v>
      </c>
    </row>
    <row r="290" spans="26:27" ht="30" customHeight="1" x14ac:dyDescent="0.3">
      <c r="Z290" s="9" t="s">
        <v>438</v>
      </c>
      <c r="AA290" s="68">
        <v>69</v>
      </c>
    </row>
    <row r="291" spans="26:27" ht="30" customHeight="1" x14ac:dyDescent="0.3">
      <c r="Z291" s="9" t="s">
        <v>439</v>
      </c>
      <c r="AA291" s="68">
        <v>64</v>
      </c>
    </row>
    <row r="292" spans="26:27" ht="30" customHeight="1" x14ac:dyDescent="0.3">
      <c r="Z292" s="9" t="s">
        <v>440</v>
      </c>
      <c r="AA292" s="68">
        <v>64</v>
      </c>
    </row>
    <row r="293" spans="26:27" ht="30" customHeight="1" x14ac:dyDescent="0.3">
      <c r="Z293" s="9" t="s">
        <v>441</v>
      </c>
      <c r="AA293" s="68">
        <v>59</v>
      </c>
    </row>
    <row r="294" spans="26:27" ht="30" customHeight="1" x14ac:dyDescent="0.3">
      <c r="Z294" s="9" t="s">
        <v>442</v>
      </c>
      <c r="AA294" s="68">
        <v>64</v>
      </c>
    </row>
    <row r="295" spans="26:27" ht="30" customHeight="1" x14ac:dyDescent="0.3">
      <c r="Z295" s="9" t="s">
        <v>443</v>
      </c>
      <c r="AA295" s="68">
        <v>64</v>
      </c>
    </row>
    <row r="296" spans="26:27" ht="30" customHeight="1" x14ac:dyDescent="0.3">
      <c r="Z296" s="9" t="s">
        <v>444</v>
      </c>
      <c r="AA296" s="68">
        <v>64</v>
      </c>
    </row>
    <row r="297" spans="26:27" ht="30" customHeight="1" x14ac:dyDescent="0.3">
      <c r="Z297" s="9" t="s">
        <v>445</v>
      </c>
      <c r="AA297" s="68">
        <v>69</v>
      </c>
    </row>
    <row r="298" spans="26:27" ht="30" customHeight="1" x14ac:dyDescent="0.3">
      <c r="Z298" s="9" t="s">
        <v>446</v>
      </c>
      <c r="AA298" s="68">
        <v>79</v>
      </c>
    </row>
    <row r="299" spans="26:27" ht="30" customHeight="1" x14ac:dyDescent="0.3">
      <c r="Z299" s="9" t="s">
        <v>447</v>
      </c>
      <c r="AA299" s="68">
        <v>69</v>
      </c>
    </row>
    <row r="300" spans="26:27" ht="30" customHeight="1" x14ac:dyDescent="0.3">
      <c r="Z300" s="9" t="s">
        <v>448</v>
      </c>
      <c r="AA300" s="68">
        <v>79</v>
      </c>
    </row>
    <row r="301" spans="26:27" ht="30" customHeight="1" x14ac:dyDescent="0.3">
      <c r="Z301" s="9" t="s">
        <v>449</v>
      </c>
      <c r="AA301" s="68">
        <v>64</v>
      </c>
    </row>
    <row r="302" spans="26:27" ht="30" customHeight="1" x14ac:dyDescent="0.3">
      <c r="Z302" s="9" t="s">
        <v>450</v>
      </c>
      <c r="AA302" s="68">
        <v>74</v>
      </c>
    </row>
    <row r="303" spans="26:27" ht="30" customHeight="1" x14ac:dyDescent="0.3">
      <c r="Z303" s="9" t="s">
        <v>451</v>
      </c>
      <c r="AA303" s="68">
        <v>74</v>
      </c>
    </row>
    <row r="304" spans="26:27" ht="30" customHeight="1" x14ac:dyDescent="0.3">
      <c r="Z304" s="9" t="s">
        <v>452</v>
      </c>
      <c r="AA304" s="68">
        <v>74</v>
      </c>
    </row>
    <row r="305" spans="26:27" ht="30" customHeight="1" x14ac:dyDescent="0.3">
      <c r="Z305" s="9" t="s">
        <v>453</v>
      </c>
      <c r="AA305" s="68">
        <v>74</v>
      </c>
    </row>
    <row r="306" spans="26:27" ht="30" customHeight="1" x14ac:dyDescent="0.3">
      <c r="Z306" s="9" t="s">
        <v>454</v>
      </c>
      <c r="AA306" s="68">
        <v>69</v>
      </c>
    </row>
    <row r="307" spans="26:27" ht="30" customHeight="1" x14ac:dyDescent="0.3">
      <c r="Z307" s="9" t="s">
        <v>455</v>
      </c>
      <c r="AA307" s="68">
        <v>79</v>
      </c>
    </row>
    <row r="308" spans="26:27" ht="30" customHeight="1" x14ac:dyDescent="0.3">
      <c r="Z308" s="9" t="s">
        <v>456</v>
      </c>
      <c r="AA308" s="68">
        <v>74</v>
      </c>
    </row>
    <row r="309" spans="26:27" ht="30" customHeight="1" x14ac:dyDescent="0.3">
      <c r="Z309" s="9" t="s">
        <v>457</v>
      </c>
      <c r="AA309" s="68">
        <v>69</v>
      </c>
    </row>
    <row r="310" spans="26:27" ht="30" customHeight="1" x14ac:dyDescent="0.3">
      <c r="Z310" s="9" t="s">
        <v>458</v>
      </c>
      <c r="AA310" s="68">
        <v>74</v>
      </c>
    </row>
    <row r="311" spans="26:27" ht="30" customHeight="1" x14ac:dyDescent="0.3">
      <c r="Z311" s="9" t="s">
        <v>459</v>
      </c>
      <c r="AA311" s="68">
        <v>59</v>
      </c>
    </row>
    <row r="312" spans="26:27" ht="30" customHeight="1" x14ac:dyDescent="0.3">
      <c r="Z312" s="9" t="s">
        <v>460</v>
      </c>
      <c r="AA312" s="68">
        <v>64</v>
      </c>
    </row>
    <row r="313" spans="26:27" ht="30" customHeight="1" x14ac:dyDescent="0.3">
      <c r="Z313" s="9" t="s">
        <v>461</v>
      </c>
      <c r="AA313" s="68">
        <v>64</v>
      </c>
    </row>
    <row r="314" spans="26:27" ht="30" customHeight="1" x14ac:dyDescent="0.3">
      <c r="Z314" s="9" t="s">
        <v>462</v>
      </c>
      <c r="AA314" s="68">
        <v>64</v>
      </c>
    </row>
    <row r="315" spans="26:27" ht="30" customHeight="1" x14ac:dyDescent="0.3">
      <c r="Z315" s="9" t="s">
        <v>463</v>
      </c>
      <c r="AA315" s="68">
        <v>74</v>
      </c>
    </row>
    <row r="316" spans="26:27" ht="30" customHeight="1" x14ac:dyDescent="0.3">
      <c r="Z316" s="9" t="s">
        <v>464</v>
      </c>
      <c r="AA316" s="68">
        <v>59</v>
      </c>
    </row>
    <row r="317" spans="26:27" ht="30" customHeight="1" x14ac:dyDescent="0.3">
      <c r="Z317" s="9" t="s">
        <v>465</v>
      </c>
      <c r="AA317" s="68">
        <v>64</v>
      </c>
    </row>
    <row r="318" spans="26:27" ht="30" customHeight="1" x14ac:dyDescent="0.3">
      <c r="Z318" s="9" t="s">
        <v>466</v>
      </c>
      <c r="AA318" s="68">
        <v>59</v>
      </c>
    </row>
    <row r="319" spans="26:27" ht="30" customHeight="1" x14ac:dyDescent="0.3">
      <c r="Z319" s="9" t="s">
        <v>467</v>
      </c>
      <c r="AA319" s="68">
        <v>69</v>
      </c>
    </row>
    <row r="320" spans="26:27" ht="30" customHeight="1" x14ac:dyDescent="0.3">
      <c r="Z320" s="9" t="s">
        <v>468</v>
      </c>
      <c r="AA320" s="68">
        <v>79</v>
      </c>
    </row>
    <row r="321" spans="26:27" ht="30" customHeight="1" x14ac:dyDescent="0.3">
      <c r="Z321" s="9" t="s">
        <v>469</v>
      </c>
      <c r="AA321" s="68">
        <v>69</v>
      </c>
    </row>
    <row r="322" spans="26:27" ht="30" customHeight="1" x14ac:dyDescent="0.3">
      <c r="AA322" s="44">
        <f>SUM(AA2:AA321)</f>
        <v>21775</v>
      </c>
    </row>
  </sheetData>
  <sheetProtection password="C5ED" sheet="1" selectLockedCells="1"/>
  <autoFilter ref="T1:T301"/>
  <mergeCells count="44">
    <mergeCell ref="G35:H35"/>
    <mergeCell ref="G36:H36"/>
    <mergeCell ref="A19:B19"/>
    <mergeCell ref="A22:B22"/>
    <mergeCell ref="C1:F1"/>
    <mergeCell ref="C2:F2"/>
    <mergeCell ref="C3:F3"/>
    <mergeCell ref="C4:F4"/>
    <mergeCell ref="A21:B21"/>
    <mergeCell ref="A20:B20"/>
    <mergeCell ref="B10:D10"/>
    <mergeCell ref="C11:G11"/>
    <mergeCell ref="D14:E14"/>
    <mergeCell ref="D15:E15"/>
    <mergeCell ref="D16:E16"/>
    <mergeCell ref="D17:E17"/>
    <mergeCell ref="A52:F52"/>
    <mergeCell ref="A23:B23"/>
    <mergeCell ref="A24:B24"/>
    <mergeCell ref="A34:B34"/>
    <mergeCell ref="A26:B26"/>
    <mergeCell ref="A28:B28"/>
    <mergeCell ref="A29:B29"/>
    <mergeCell ref="A36:F36"/>
    <mergeCell ref="A37:F37"/>
    <mergeCell ref="A38:F38"/>
    <mergeCell ref="A30:B30"/>
    <mergeCell ref="A32:B32"/>
    <mergeCell ref="A71:B71"/>
    <mergeCell ref="A27:B27"/>
    <mergeCell ref="B8:D8"/>
    <mergeCell ref="A31:B31"/>
    <mergeCell ref="A33:B33"/>
    <mergeCell ref="A25:B25"/>
    <mergeCell ref="A11:B11"/>
    <mergeCell ref="B9:D9"/>
    <mergeCell ref="A12:B12"/>
    <mergeCell ref="A55:F55"/>
    <mergeCell ref="A35:F35"/>
    <mergeCell ref="B51:E51"/>
    <mergeCell ref="B50:E50"/>
    <mergeCell ref="B53:E53"/>
    <mergeCell ref="B54:E54"/>
    <mergeCell ref="A39:F39"/>
  </mergeCells>
  <dataValidations count="7">
    <dataValidation type="list" allowBlank="1" showInputMessage="1" showErrorMessage="1" sqref="C21:H21">
      <formula1>$O$2:$O$3</formula1>
    </dataValidation>
    <dataValidation type="list" allowBlank="1" showInputMessage="1" showErrorMessage="1" sqref="C23:H25">
      <formula1>C64</formula1>
    </dataValidation>
    <dataValidation type="list" allowBlank="1" showInputMessage="1" showErrorMessage="1" sqref="B1">
      <formula1>$P$2:$P$7</formula1>
    </dataValidation>
    <dataValidation type="list" allowBlank="1" showInputMessage="1" showErrorMessage="1" sqref="A14:A17">
      <formula1>$N$2:$N$3</formula1>
    </dataValidation>
    <dataValidation type="list" allowBlank="1" showInputMessage="1" showErrorMessage="1" sqref="B4">
      <formula1>$K$2:$K$5</formula1>
    </dataValidation>
    <dataValidation type="list" allowBlank="1" showInputMessage="1" showErrorMessage="1" sqref="I11">
      <formula1>$AB$2:$AB$3</formula1>
    </dataValidation>
    <dataValidation type="list" allowBlank="1" showInputMessage="1" showErrorMessage="1" sqref="C19:H19">
      <formula1>$Z$2:$Z$321</formula1>
    </dataValidation>
  </dataValidations>
  <printOptions horizontalCentered="1" verticalCentered="1" gridLines="1"/>
  <pageMargins left="0.25" right="0.25" top="0.25" bottom="0.25" header="0.3" footer="0.3"/>
  <pageSetup scale="31" orientation="portrait" r:id="rId1"/>
  <headerFooter>
    <oddFooter>&amp;R&amp;14&amp;D</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322"/>
  <sheetViews>
    <sheetView zoomScale="75" zoomScaleNormal="75" workbookViewId="0">
      <selection activeCell="B1" sqref="B1"/>
    </sheetView>
  </sheetViews>
  <sheetFormatPr defaultColWidth="9.140625" defaultRowHeight="30" customHeight="1" x14ac:dyDescent="0.3"/>
  <cols>
    <col min="1" max="1" width="50.5703125" style="4" customWidth="1"/>
    <col min="2" max="5" width="25.7109375" style="4" customWidth="1"/>
    <col min="6" max="6" width="47.7109375" style="4" bestFit="1" customWidth="1"/>
    <col min="7" max="8" width="25.7109375" style="4" customWidth="1"/>
    <col min="9" max="9" width="25.7109375" style="6" customWidth="1"/>
    <col min="10" max="10" width="73.7109375" style="1" bestFit="1" customWidth="1"/>
    <col min="11" max="11" width="13.85546875" style="2" hidden="1" customWidth="1"/>
    <col min="12" max="12" width="23" style="2" hidden="1" customWidth="1"/>
    <col min="13" max="13" width="25.42578125" style="3" hidden="1" customWidth="1"/>
    <col min="14" max="14" width="25.85546875" style="18" hidden="1" customWidth="1"/>
    <col min="15" max="15" width="26" style="9" hidden="1" customWidth="1"/>
    <col min="16" max="16" width="19" style="1" hidden="1" customWidth="1"/>
    <col min="17" max="17" width="18.28515625" style="2" hidden="1" customWidth="1"/>
    <col min="18" max="18" width="35.7109375" style="1" hidden="1" customWidth="1"/>
    <col min="19" max="19" width="36.140625" style="1" hidden="1" customWidth="1"/>
    <col min="20" max="20" width="46.5703125" style="1" hidden="1" customWidth="1"/>
    <col min="21" max="21" width="21.7109375" style="1" hidden="1" customWidth="1"/>
    <col min="22" max="22" width="14.42578125" style="1" hidden="1" customWidth="1"/>
    <col min="23" max="23" width="10.28515625" style="9" hidden="1" customWidth="1"/>
    <col min="24" max="24" width="10.42578125" style="9" hidden="1" customWidth="1"/>
    <col min="25" max="25" width="14.140625" style="9" hidden="1" customWidth="1"/>
    <col min="26" max="26" width="68.140625" style="9" hidden="1" customWidth="1"/>
    <col min="27" max="27" width="18.7109375" style="44" hidden="1" customWidth="1"/>
    <col min="28" max="28" width="9.140625" style="4" hidden="1" customWidth="1"/>
    <col min="29" max="29" width="9.140625" style="4" customWidth="1"/>
    <col min="30" max="16384" width="9.140625" style="4"/>
  </cols>
  <sheetData>
    <row r="1" spans="1:28" ht="86.25" customHeight="1" x14ac:dyDescent="0.3">
      <c r="A1" s="42" t="s">
        <v>0</v>
      </c>
      <c r="B1" s="123"/>
      <c r="C1" s="190" t="s">
        <v>1</v>
      </c>
      <c r="D1" s="190"/>
      <c r="E1" s="190"/>
      <c r="F1" s="190"/>
      <c r="G1" s="53"/>
      <c r="H1" s="54" t="s">
        <v>2</v>
      </c>
      <c r="I1" s="55" t="str">
        <f>IF(C$12=0," ",MAX(C12:H12))</f>
        <v xml:space="preserve"> </v>
      </c>
      <c r="J1" s="1" t="s">
        <v>3</v>
      </c>
      <c r="K1" s="2" t="s">
        <v>4</v>
      </c>
      <c r="L1" s="2" t="s">
        <v>5</v>
      </c>
      <c r="M1" s="3" t="s">
        <v>6</v>
      </c>
      <c r="N1" s="18" t="s">
        <v>7</v>
      </c>
      <c r="O1" s="2" t="s">
        <v>8</v>
      </c>
      <c r="P1" s="1" t="s">
        <v>0</v>
      </c>
      <c r="Q1" s="3" t="s">
        <v>9</v>
      </c>
      <c r="R1" s="1" t="s">
        <v>10</v>
      </c>
      <c r="S1" s="1" t="s">
        <v>11</v>
      </c>
      <c r="T1" s="1" t="s">
        <v>12</v>
      </c>
      <c r="U1" s="57" t="s">
        <v>13</v>
      </c>
      <c r="V1" s="57" t="s">
        <v>14</v>
      </c>
      <c r="W1" s="58" t="s">
        <v>15</v>
      </c>
      <c r="X1" s="58" t="s">
        <v>16</v>
      </c>
      <c r="Y1" s="58" t="s">
        <v>17</v>
      </c>
      <c r="Z1" s="45" t="s">
        <v>18</v>
      </c>
      <c r="AA1" s="65" t="s">
        <v>19</v>
      </c>
      <c r="AB1" s="9" t="s">
        <v>20</v>
      </c>
    </row>
    <row r="2" spans="1:28" ht="30" customHeight="1" x14ac:dyDescent="0.3">
      <c r="A2" s="5" t="s">
        <v>21</v>
      </c>
      <c r="B2" s="133">
        <v>2022</v>
      </c>
      <c r="C2" s="191" t="s">
        <v>22</v>
      </c>
      <c r="D2" s="191"/>
      <c r="E2" s="191"/>
      <c r="F2" s="191"/>
      <c r="H2" s="6" t="s">
        <v>23</v>
      </c>
      <c r="I2" s="7" t="str">
        <f>IF(C$12=0," ",MAX(C12:H12))</f>
        <v xml:space="preserve"> </v>
      </c>
      <c r="J2" s="1" t="s">
        <v>3</v>
      </c>
      <c r="K2" s="2" t="s">
        <v>24</v>
      </c>
      <c r="L2" s="134">
        <v>44743</v>
      </c>
      <c r="M2" s="3">
        <v>0.625</v>
      </c>
      <c r="N2" s="1" t="s">
        <v>25</v>
      </c>
      <c r="O2" s="37">
        <v>1</v>
      </c>
      <c r="P2" s="1" t="s">
        <v>26</v>
      </c>
      <c r="Q2" s="2">
        <v>1</v>
      </c>
      <c r="R2" s="1" t="s">
        <v>27</v>
      </c>
      <c r="S2" s="1" t="s">
        <v>28</v>
      </c>
      <c r="T2" s="46" t="s">
        <v>29</v>
      </c>
      <c r="U2" s="59">
        <v>59</v>
      </c>
      <c r="V2" s="59">
        <v>13</v>
      </c>
      <c r="W2" s="60">
        <v>15</v>
      </c>
      <c r="X2" s="60">
        <v>26</v>
      </c>
      <c r="Y2" s="60">
        <v>5</v>
      </c>
      <c r="Z2" s="66" t="s">
        <v>30</v>
      </c>
      <c r="AA2" s="67">
        <v>59</v>
      </c>
      <c r="AB2" s="9" t="s">
        <v>31</v>
      </c>
    </row>
    <row r="3" spans="1:28" ht="30" customHeight="1" x14ac:dyDescent="0.3">
      <c r="A3" s="5" t="s">
        <v>32</v>
      </c>
      <c r="B3" s="8"/>
      <c r="C3" s="192" t="s">
        <v>33</v>
      </c>
      <c r="D3" s="192"/>
      <c r="E3" s="192"/>
      <c r="F3" s="192"/>
      <c r="H3" s="36" t="s">
        <v>34</v>
      </c>
      <c r="I3" s="70"/>
      <c r="J3" s="1" t="s">
        <v>35</v>
      </c>
      <c r="K3" s="2" t="s">
        <v>36</v>
      </c>
      <c r="L3" s="13">
        <v>44562</v>
      </c>
      <c r="M3" s="3">
        <v>0.58499999999999996</v>
      </c>
      <c r="N3" s="1" t="s">
        <v>37</v>
      </c>
      <c r="O3" s="37">
        <v>0.75</v>
      </c>
      <c r="P3" s="1" t="s">
        <v>38</v>
      </c>
      <c r="Q3" s="2">
        <f>Q2+1</f>
        <v>2</v>
      </c>
      <c r="R3" s="1" t="s">
        <v>27</v>
      </c>
      <c r="S3" s="1" t="s">
        <v>39</v>
      </c>
      <c r="T3" s="46" t="s">
        <v>40</v>
      </c>
      <c r="U3" s="59">
        <v>64</v>
      </c>
      <c r="V3" s="59">
        <v>14</v>
      </c>
      <c r="W3" s="60">
        <v>16</v>
      </c>
      <c r="X3" s="60">
        <v>29</v>
      </c>
      <c r="Y3" s="60">
        <v>5</v>
      </c>
      <c r="Z3" s="9" t="s">
        <v>41</v>
      </c>
      <c r="AA3" s="68">
        <v>69</v>
      </c>
      <c r="AB3" s="9" t="s">
        <v>42</v>
      </c>
    </row>
    <row r="4" spans="1:28" ht="30" customHeight="1" x14ac:dyDescent="0.3">
      <c r="A4" s="5" t="s">
        <v>4</v>
      </c>
      <c r="B4" s="128"/>
      <c r="C4" s="192" t="s">
        <v>43</v>
      </c>
      <c r="D4" s="192"/>
      <c r="E4" s="192"/>
      <c r="F4" s="192"/>
      <c r="I4" s="10"/>
      <c r="J4" s="9"/>
      <c r="K4" s="2" t="s">
        <v>44</v>
      </c>
      <c r="L4" s="13">
        <v>44926</v>
      </c>
      <c r="N4" s="1"/>
      <c r="P4" s="1" t="s">
        <v>45</v>
      </c>
      <c r="Q4" s="2">
        <f t="shared" ref="Q4:Q8" si="0">Q3+1</f>
        <v>3</v>
      </c>
      <c r="R4" s="1" t="s">
        <v>46</v>
      </c>
      <c r="S4" s="1" t="s">
        <v>28</v>
      </c>
      <c r="T4" s="46" t="s">
        <v>29</v>
      </c>
      <c r="U4" s="59">
        <v>69</v>
      </c>
      <c r="V4" s="59">
        <v>16</v>
      </c>
      <c r="W4" s="60">
        <v>17</v>
      </c>
      <c r="X4" s="60">
        <v>31</v>
      </c>
      <c r="Y4" s="60">
        <v>5</v>
      </c>
      <c r="Z4" s="9" t="s">
        <v>47</v>
      </c>
      <c r="AA4" s="68">
        <v>69</v>
      </c>
    </row>
    <row r="5" spans="1:28" ht="30" customHeight="1" x14ac:dyDescent="0.3">
      <c r="A5" s="154" t="s">
        <v>48</v>
      </c>
      <c r="B5" s="69">
        <v>2</v>
      </c>
      <c r="F5" s="6"/>
      <c r="I5" s="10"/>
      <c r="K5" s="2" t="s">
        <v>49</v>
      </c>
      <c r="M5" s="2"/>
      <c r="N5" s="1"/>
      <c r="P5" s="18" t="s">
        <v>50</v>
      </c>
      <c r="Q5" s="2">
        <f t="shared" si="0"/>
        <v>4</v>
      </c>
      <c r="R5" s="1" t="s">
        <v>51</v>
      </c>
      <c r="S5" s="1" t="s">
        <v>52</v>
      </c>
      <c r="T5" s="46" t="s">
        <v>29</v>
      </c>
      <c r="U5" s="59">
        <v>74</v>
      </c>
      <c r="V5" s="59">
        <v>17</v>
      </c>
      <c r="W5" s="60">
        <v>18</v>
      </c>
      <c r="X5" s="60">
        <v>34</v>
      </c>
      <c r="Y5" s="60">
        <v>5</v>
      </c>
      <c r="Z5" s="9" t="s">
        <v>53</v>
      </c>
      <c r="AA5" s="68">
        <v>59</v>
      </c>
    </row>
    <row r="6" spans="1:28" ht="30" customHeight="1" x14ac:dyDescent="0.3">
      <c r="A6" s="5"/>
      <c r="B6" s="39"/>
      <c r="F6" s="6"/>
      <c r="I6" s="10"/>
      <c r="M6" s="2"/>
      <c r="N6" s="1"/>
      <c r="P6" s="18" t="s">
        <v>54</v>
      </c>
      <c r="Q6" s="2">
        <f t="shared" si="0"/>
        <v>5</v>
      </c>
      <c r="R6" s="1" t="s">
        <v>51</v>
      </c>
      <c r="S6" s="1" t="s">
        <v>52</v>
      </c>
      <c r="T6" s="46" t="s">
        <v>29</v>
      </c>
      <c r="U6" s="59">
        <v>79</v>
      </c>
      <c r="V6" s="59">
        <v>18</v>
      </c>
      <c r="W6" s="60">
        <v>20</v>
      </c>
      <c r="X6" s="60">
        <v>36</v>
      </c>
      <c r="Y6" s="60">
        <v>5</v>
      </c>
      <c r="Z6" s="9" t="s">
        <v>55</v>
      </c>
      <c r="AA6" s="68">
        <v>64</v>
      </c>
    </row>
    <row r="7" spans="1:28" ht="30" customHeight="1" x14ac:dyDescent="0.3">
      <c r="A7" s="5"/>
      <c r="B7" s="39"/>
      <c r="F7" s="6"/>
      <c r="I7" s="10"/>
      <c r="P7" s="18" t="s">
        <v>56</v>
      </c>
      <c r="Q7" s="2">
        <f t="shared" si="0"/>
        <v>6</v>
      </c>
      <c r="R7" s="1" t="s">
        <v>51</v>
      </c>
      <c r="S7" s="1" t="s">
        <v>52</v>
      </c>
      <c r="T7" s="46" t="s">
        <v>29</v>
      </c>
      <c r="U7" s="59"/>
      <c r="V7" s="59"/>
      <c r="W7" s="60"/>
      <c r="X7" s="60"/>
      <c r="Y7" s="60"/>
      <c r="Z7" s="9" t="s">
        <v>57</v>
      </c>
      <c r="AA7" s="68">
        <v>74</v>
      </c>
    </row>
    <row r="8" spans="1:28" ht="30" customHeight="1" x14ac:dyDescent="0.3">
      <c r="A8" s="5" t="s">
        <v>58</v>
      </c>
      <c r="B8" s="164"/>
      <c r="C8" s="164"/>
      <c r="D8" s="164"/>
      <c r="F8" s="6"/>
      <c r="H8" s="6" t="s">
        <v>59</v>
      </c>
      <c r="I8" s="11"/>
      <c r="J8" s="1" t="s">
        <v>60</v>
      </c>
      <c r="K8" s="12"/>
      <c r="P8" s="18"/>
      <c r="Q8" s="2">
        <f t="shared" si="0"/>
        <v>7</v>
      </c>
      <c r="R8" s="1" t="s">
        <v>51</v>
      </c>
      <c r="S8" s="1" t="s">
        <v>52</v>
      </c>
      <c r="T8" s="46" t="s">
        <v>29</v>
      </c>
      <c r="U8" s="61"/>
      <c r="V8" s="59"/>
      <c r="W8" s="33"/>
      <c r="X8" s="33"/>
      <c r="Y8" s="33"/>
      <c r="Z8" s="9" t="s">
        <v>61</v>
      </c>
      <c r="AA8" s="68">
        <v>64</v>
      </c>
    </row>
    <row r="9" spans="1:28" ht="30" customHeight="1" x14ac:dyDescent="0.3">
      <c r="A9" s="154" t="s">
        <v>62</v>
      </c>
      <c r="B9" s="169"/>
      <c r="C9" s="169"/>
      <c r="D9" s="169"/>
      <c r="F9" s="6"/>
      <c r="H9" s="6" t="s">
        <v>63</v>
      </c>
      <c r="I9" s="11"/>
      <c r="J9" s="1" t="s">
        <v>60</v>
      </c>
      <c r="K9" s="12"/>
      <c r="U9" s="61"/>
      <c r="V9" s="59"/>
      <c r="W9" s="33"/>
      <c r="X9" s="33"/>
      <c r="Y9" s="33"/>
      <c r="Z9" s="9" t="s">
        <v>64</v>
      </c>
      <c r="AA9" s="68">
        <v>69</v>
      </c>
    </row>
    <row r="10" spans="1:28" ht="30" customHeight="1" x14ac:dyDescent="0.3">
      <c r="A10" s="154" t="s">
        <v>62</v>
      </c>
      <c r="B10" s="169"/>
      <c r="C10" s="169"/>
      <c r="D10" s="169"/>
      <c r="I10" s="10"/>
      <c r="T10" s="46"/>
      <c r="U10" s="61"/>
      <c r="V10" s="59"/>
      <c r="W10" s="33"/>
      <c r="X10" s="33"/>
      <c r="Y10" s="33"/>
      <c r="Z10" s="9" t="s">
        <v>65</v>
      </c>
      <c r="AA10" s="68">
        <v>79</v>
      </c>
    </row>
    <row r="11" spans="1:28" ht="48.75" customHeight="1" x14ac:dyDescent="0.3">
      <c r="A11" s="167" t="s">
        <v>66</v>
      </c>
      <c r="B11" s="168"/>
      <c r="C11" s="197"/>
      <c r="D11" s="198"/>
      <c r="E11" s="198"/>
      <c r="F11" s="198"/>
      <c r="G11" s="199"/>
      <c r="H11" s="126" t="s">
        <v>67</v>
      </c>
      <c r="I11" s="127" t="s">
        <v>42</v>
      </c>
      <c r="U11" s="26"/>
      <c r="V11" s="26"/>
      <c r="W11" s="12"/>
      <c r="X11" s="12"/>
      <c r="Y11" s="12"/>
      <c r="Z11" s="9" t="s">
        <v>68</v>
      </c>
      <c r="AA11" s="68">
        <v>64</v>
      </c>
    </row>
    <row r="12" spans="1:28" ht="30" customHeight="1" x14ac:dyDescent="0.3">
      <c r="A12" s="170" t="s">
        <v>69</v>
      </c>
      <c r="B12" s="171"/>
      <c r="C12" s="72"/>
      <c r="D12" s="72"/>
      <c r="E12" s="72"/>
      <c r="F12" s="72"/>
      <c r="G12" s="72"/>
      <c r="H12" s="72"/>
      <c r="I12" s="28"/>
      <c r="J12" s="1" t="s">
        <v>70</v>
      </c>
      <c r="K12" s="13"/>
      <c r="L12" s="13"/>
      <c r="M12" s="2"/>
      <c r="N12" s="1"/>
      <c r="O12" s="34"/>
      <c r="T12" s="46"/>
      <c r="U12" s="35"/>
      <c r="V12" s="35"/>
      <c r="W12" s="34"/>
      <c r="X12" s="34"/>
      <c r="Y12" s="34"/>
      <c r="Z12" s="9" t="s">
        <v>71</v>
      </c>
      <c r="AA12" s="68">
        <v>74</v>
      </c>
    </row>
    <row r="13" spans="1:28" ht="45.75" customHeight="1" x14ac:dyDescent="0.3">
      <c r="A13" s="95" t="s">
        <v>72</v>
      </c>
      <c r="B13" s="122" t="s">
        <v>73</v>
      </c>
      <c r="C13" s="96" t="s">
        <v>74</v>
      </c>
      <c r="D13" s="96"/>
      <c r="E13" s="96"/>
      <c r="F13" s="96"/>
      <c r="G13" s="96"/>
      <c r="H13" s="96"/>
      <c r="I13" s="71" t="s">
        <v>75</v>
      </c>
      <c r="J13" s="69"/>
      <c r="L13" s="13"/>
      <c r="M13" s="13"/>
      <c r="N13" s="100"/>
      <c r="T13" s="46"/>
      <c r="U13" s="35"/>
      <c r="V13" s="35"/>
      <c r="Z13" s="9" t="s">
        <v>76</v>
      </c>
      <c r="AA13" s="68">
        <v>64</v>
      </c>
      <c r="AB13" s="9"/>
    </row>
    <row r="14" spans="1:28" ht="30" customHeight="1" x14ac:dyDescent="0.3">
      <c r="A14" s="124"/>
      <c r="B14" s="97"/>
      <c r="C14" s="125"/>
      <c r="D14" s="200" t="str">
        <f>IF(C14&lt;0,"ERROR NEGATIVE AMT"," ")</f>
        <v xml:space="preserve"> </v>
      </c>
      <c r="E14" s="200"/>
      <c r="F14" s="98"/>
      <c r="G14" s="98"/>
      <c r="H14" s="98"/>
      <c r="I14" s="22">
        <f>SUM(C14:H14)</f>
        <v>0</v>
      </c>
      <c r="J14" s="1" t="s">
        <v>77</v>
      </c>
      <c r="K14" s="6"/>
      <c r="L14" s="12"/>
      <c r="M14" s="2">
        <f>B14</f>
        <v>0</v>
      </c>
      <c r="N14" s="1"/>
      <c r="O14" s="4"/>
      <c r="T14" s="46"/>
      <c r="U14" s="15"/>
      <c r="V14" s="15"/>
      <c r="W14" s="14"/>
      <c r="X14" s="14"/>
      <c r="Y14" s="14"/>
      <c r="Z14" s="9" t="s">
        <v>78</v>
      </c>
      <c r="AA14" s="68">
        <v>64</v>
      </c>
      <c r="AB14" s="14"/>
    </row>
    <row r="15" spans="1:28" ht="30" customHeight="1" x14ac:dyDescent="0.3">
      <c r="A15" s="124"/>
      <c r="B15" s="97"/>
      <c r="C15" s="125"/>
      <c r="D15" s="200" t="str">
        <f t="shared" ref="D15:D17" si="1">IF(C15&lt;0,"ERROR NEGATIVE AMT"," ")</f>
        <v xml:space="preserve"> </v>
      </c>
      <c r="E15" s="200"/>
      <c r="F15" s="98"/>
      <c r="G15" s="98"/>
      <c r="H15" s="98"/>
      <c r="I15" s="22">
        <f t="shared" ref="I15:I17" si="2">SUM(C15:H15)</f>
        <v>0</v>
      </c>
      <c r="J15" s="1" t="s">
        <v>77</v>
      </c>
      <c r="K15" s="6"/>
      <c r="L15" s="12"/>
      <c r="M15" s="2">
        <f t="shared" ref="M15:M17" si="3">B15</f>
        <v>0</v>
      </c>
      <c r="N15" s="1"/>
      <c r="O15" s="4"/>
      <c r="T15" s="46"/>
      <c r="U15" s="15"/>
      <c r="V15" s="15"/>
      <c r="W15" s="14"/>
      <c r="X15" s="14"/>
      <c r="Y15" s="14"/>
      <c r="Z15" s="9" t="s">
        <v>79</v>
      </c>
      <c r="AA15" s="68">
        <v>69</v>
      </c>
      <c r="AB15" s="14"/>
    </row>
    <row r="16" spans="1:28" ht="30" customHeight="1" x14ac:dyDescent="0.3">
      <c r="A16" s="124"/>
      <c r="B16" s="97"/>
      <c r="C16" s="125"/>
      <c r="D16" s="200" t="str">
        <f t="shared" si="1"/>
        <v xml:space="preserve"> </v>
      </c>
      <c r="E16" s="200"/>
      <c r="F16" s="98"/>
      <c r="G16" s="98"/>
      <c r="H16" s="98"/>
      <c r="I16" s="22">
        <f t="shared" si="2"/>
        <v>0</v>
      </c>
      <c r="J16" s="1" t="s">
        <v>77</v>
      </c>
      <c r="K16" s="6"/>
      <c r="L16" s="12"/>
      <c r="M16" s="2">
        <f t="shared" si="3"/>
        <v>0</v>
      </c>
      <c r="N16" s="1"/>
      <c r="O16" s="4"/>
      <c r="T16" s="46"/>
      <c r="U16" s="15"/>
      <c r="V16" s="15"/>
      <c r="W16" s="14"/>
      <c r="X16" s="14"/>
      <c r="Y16" s="14"/>
      <c r="Z16" s="9" t="s">
        <v>80</v>
      </c>
      <c r="AA16" s="68">
        <v>69</v>
      </c>
      <c r="AB16" s="14"/>
    </row>
    <row r="17" spans="1:28" ht="30" customHeight="1" x14ac:dyDescent="0.3">
      <c r="A17" s="124"/>
      <c r="B17" s="97"/>
      <c r="C17" s="125"/>
      <c r="D17" s="200" t="str">
        <f t="shared" si="1"/>
        <v xml:space="preserve"> </v>
      </c>
      <c r="E17" s="200"/>
      <c r="F17" s="98"/>
      <c r="G17" s="98"/>
      <c r="H17" s="98"/>
      <c r="I17" s="22">
        <f t="shared" si="2"/>
        <v>0</v>
      </c>
      <c r="J17" s="1" t="s">
        <v>77</v>
      </c>
      <c r="K17" s="6"/>
      <c r="L17" s="12"/>
      <c r="M17" s="2">
        <f t="shared" si="3"/>
        <v>0</v>
      </c>
      <c r="N17" s="1"/>
      <c r="O17" s="4"/>
      <c r="T17" s="46"/>
      <c r="U17" s="15"/>
      <c r="V17" s="15"/>
      <c r="W17" s="14"/>
      <c r="X17" s="14"/>
      <c r="Y17" s="14"/>
      <c r="Z17" s="9" t="s">
        <v>81</v>
      </c>
      <c r="AA17" s="68">
        <v>69</v>
      </c>
      <c r="AB17" s="14"/>
    </row>
    <row r="18" spans="1:28" ht="30" customHeight="1" x14ac:dyDescent="0.3">
      <c r="A18" s="150" t="s">
        <v>82</v>
      </c>
      <c r="B18" s="151"/>
      <c r="C18" s="75">
        <f t="shared" ref="C18" si="4">SUM(C14:C17)</f>
        <v>0</v>
      </c>
      <c r="D18" s="99"/>
      <c r="E18" s="99"/>
      <c r="F18" s="99"/>
      <c r="G18" s="99"/>
      <c r="H18" s="99"/>
      <c r="I18" s="51">
        <f t="shared" ref="I18" si="5">SUM(I14:I17)</f>
        <v>0</v>
      </c>
      <c r="J18" s="129"/>
      <c r="K18" s="12"/>
      <c r="L18" s="12"/>
      <c r="M18" s="2"/>
      <c r="N18" s="1"/>
      <c r="O18" s="4"/>
      <c r="T18" s="46"/>
      <c r="U18" s="15"/>
      <c r="V18" s="15"/>
      <c r="W18" s="14"/>
      <c r="X18" s="14"/>
      <c r="Y18" s="14"/>
      <c r="Z18" s="9" t="s">
        <v>83</v>
      </c>
      <c r="AA18" s="68">
        <v>74</v>
      </c>
      <c r="AB18" s="14"/>
    </row>
    <row r="19" spans="1:28" ht="90" customHeight="1" x14ac:dyDescent="0.3">
      <c r="A19" s="188" t="s">
        <v>84</v>
      </c>
      <c r="B19" s="189"/>
      <c r="C19" s="90"/>
      <c r="D19" s="90"/>
      <c r="E19" s="90"/>
      <c r="F19" s="90"/>
      <c r="G19" s="90"/>
      <c r="H19" s="90"/>
      <c r="I19" s="52"/>
      <c r="J19" s="1" t="s">
        <v>85</v>
      </c>
      <c r="T19" s="46"/>
      <c r="Z19" s="9" t="s">
        <v>86</v>
      </c>
      <c r="AA19" s="68">
        <v>79</v>
      </c>
    </row>
    <row r="20" spans="1:28" ht="30" customHeight="1" x14ac:dyDescent="0.3">
      <c r="A20" s="195" t="s">
        <v>87</v>
      </c>
      <c r="B20" s="196"/>
      <c r="C20" s="91" t="str">
        <f>IF(ISNA(VLOOKUP(C19,$Z2:$AA321,2,0)),"",VLOOKUP(C19,$Z2:$AA321,2,FALSE))</f>
        <v/>
      </c>
      <c r="D20" s="91" t="str">
        <f t="shared" ref="D20:H20" si="6">IF(ISNA(VLOOKUP(D19,$Z2:$AA321,2,0)),"",VLOOKUP(D19,$Z2:$AA321,2,FALSE))</f>
        <v/>
      </c>
      <c r="E20" s="91" t="str">
        <f t="shared" si="6"/>
        <v/>
      </c>
      <c r="F20" s="91" t="str">
        <f t="shared" si="6"/>
        <v/>
      </c>
      <c r="G20" s="91" t="str">
        <f t="shared" si="6"/>
        <v/>
      </c>
      <c r="H20" s="91" t="str">
        <f t="shared" si="6"/>
        <v/>
      </c>
      <c r="I20" s="22"/>
      <c r="T20" s="46"/>
      <c r="Z20" s="9" t="s">
        <v>88</v>
      </c>
      <c r="AA20" s="68">
        <v>74</v>
      </c>
    </row>
    <row r="21" spans="1:28" ht="30" customHeight="1" x14ac:dyDescent="0.3">
      <c r="A21" s="193" t="s">
        <v>89</v>
      </c>
      <c r="B21" s="194"/>
      <c r="C21" s="85"/>
      <c r="D21" s="85"/>
      <c r="E21" s="85"/>
      <c r="F21" s="85"/>
      <c r="G21" s="85"/>
      <c r="H21" s="85"/>
      <c r="I21" s="22"/>
      <c r="J21" s="1" t="s">
        <v>85</v>
      </c>
      <c r="K21" s="13"/>
      <c r="L21" s="13"/>
      <c r="M21" s="2"/>
      <c r="N21" s="1"/>
      <c r="O21" s="34"/>
      <c r="T21" s="46"/>
      <c r="U21" s="35"/>
      <c r="V21" s="35"/>
      <c r="W21" s="34"/>
      <c r="X21" s="34"/>
      <c r="Y21" s="34"/>
      <c r="Z21" s="9" t="s">
        <v>90</v>
      </c>
      <c r="AA21" s="68">
        <v>74</v>
      </c>
    </row>
    <row r="22" spans="1:28" ht="30" customHeight="1" x14ac:dyDescent="0.3">
      <c r="A22" s="162" t="s">
        <v>91</v>
      </c>
      <c r="B22" s="163"/>
      <c r="C22" s="20">
        <f t="shared" ref="C22:H22" si="7">C71</f>
        <v>0</v>
      </c>
      <c r="D22" s="20">
        <f t="shared" si="7"/>
        <v>0</v>
      </c>
      <c r="E22" s="20">
        <f t="shared" si="7"/>
        <v>0</v>
      </c>
      <c r="F22" s="20">
        <f t="shared" si="7"/>
        <v>0</v>
      </c>
      <c r="G22" s="20">
        <f t="shared" si="7"/>
        <v>0</v>
      </c>
      <c r="H22" s="20">
        <f t="shared" si="7"/>
        <v>0</v>
      </c>
      <c r="I22" s="22"/>
      <c r="K22" s="12"/>
      <c r="L22" s="12"/>
      <c r="M22" s="12"/>
      <c r="N22" s="26"/>
      <c r="T22" s="46"/>
      <c r="Z22" s="9" t="s">
        <v>92</v>
      </c>
      <c r="AA22" s="68">
        <v>79</v>
      </c>
    </row>
    <row r="23" spans="1:28" ht="30" customHeight="1" x14ac:dyDescent="0.3">
      <c r="A23" s="165" t="s">
        <v>93</v>
      </c>
      <c r="B23" s="166"/>
      <c r="C23" s="79"/>
      <c r="D23" s="79"/>
      <c r="E23" s="79"/>
      <c r="F23" s="79"/>
      <c r="G23" s="79"/>
      <c r="H23" s="79"/>
      <c r="I23" s="22"/>
      <c r="J23" s="1" t="s">
        <v>85</v>
      </c>
      <c r="K23" s="12"/>
      <c r="L23" s="12"/>
      <c r="M23" s="12"/>
      <c r="N23" s="26"/>
      <c r="T23" s="46"/>
      <c r="Z23" s="9" t="s">
        <v>94</v>
      </c>
      <c r="AA23" s="68">
        <v>69</v>
      </c>
    </row>
    <row r="24" spans="1:28" ht="30" customHeight="1" x14ac:dyDescent="0.3">
      <c r="A24" s="165" t="s">
        <v>95</v>
      </c>
      <c r="B24" s="166"/>
      <c r="C24" s="79"/>
      <c r="D24" s="79"/>
      <c r="E24" s="79"/>
      <c r="F24" s="79"/>
      <c r="G24" s="79"/>
      <c r="H24" s="79"/>
      <c r="I24" s="22"/>
      <c r="J24" s="1" t="s">
        <v>85</v>
      </c>
      <c r="K24" s="12"/>
      <c r="L24" s="12"/>
      <c r="M24" s="12"/>
      <c r="N24" s="26"/>
      <c r="T24" s="46"/>
      <c r="Z24" s="9" t="s">
        <v>96</v>
      </c>
      <c r="AA24" s="68">
        <v>74</v>
      </c>
    </row>
    <row r="25" spans="1:28" ht="30" customHeight="1" x14ac:dyDescent="0.3">
      <c r="A25" s="165" t="s">
        <v>97</v>
      </c>
      <c r="B25" s="166"/>
      <c r="C25" s="80"/>
      <c r="D25" s="80"/>
      <c r="E25" s="80"/>
      <c r="F25" s="80"/>
      <c r="G25" s="80"/>
      <c r="H25" s="80"/>
      <c r="I25" s="24"/>
      <c r="J25" s="1" t="s">
        <v>85</v>
      </c>
      <c r="K25" s="12"/>
      <c r="L25" s="12"/>
      <c r="M25" s="12"/>
      <c r="N25" s="26"/>
      <c r="Z25" s="9" t="s">
        <v>98</v>
      </c>
      <c r="AA25" s="68">
        <v>69</v>
      </c>
    </row>
    <row r="26" spans="1:28" ht="30" customHeight="1" x14ac:dyDescent="0.3">
      <c r="A26" s="184" t="s">
        <v>99</v>
      </c>
      <c r="B26" s="185"/>
      <c r="C26" s="76">
        <f t="shared" ref="C26:H26" si="8">C84</f>
        <v>0</v>
      </c>
      <c r="D26" s="76">
        <f t="shared" si="8"/>
        <v>0</v>
      </c>
      <c r="E26" s="76">
        <f t="shared" si="8"/>
        <v>0</v>
      </c>
      <c r="F26" s="76">
        <f t="shared" si="8"/>
        <v>0</v>
      </c>
      <c r="G26" s="76">
        <f t="shared" si="8"/>
        <v>0</v>
      </c>
      <c r="H26" s="76">
        <f t="shared" si="8"/>
        <v>0</v>
      </c>
      <c r="I26" s="51">
        <f t="shared" ref="I26:I33" si="9">SUM(C26:H26)</f>
        <v>0</v>
      </c>
      <c r="K26" s="12"/>
      <c r="L26" s="12"/>
      <c r="M26" s="12"/>
      <c r="N26" s="26"/>
      <c r="Z26" s="9" t="s">
        <v>100</v>
      </c>
      <c r="AA26" s="68">
        <v>79</v>
      </c>
    </row>
    <row r="27" spans="1:28" ht="30" customHeight="1" x14ac:dyDescent="0.3">
      <c r="A27" s="162" t="s">
        <v>101</v>
      </c>
      <c r="B27" s="163"/>
      <c r="C27" s="74"/>
      <c r="D27" s="74"/>
      <c r="E27" s="74"/>
      <c r="F27" s="74"/>
      <c r="G27" s="74"/>
      <c r="H27" s="74"/>
      <c r="I27" s="22">
        <f t="shared" si="9"/>
        <v>0</v>
      </c>
      <c r="J27" s="1" t="s">
        <v>77</v>
      </c>
      <c r="Z27" s="9" t="s">
        <v>102</v>
      </c>
      <c r="AA27" s="68">
        <v>69</v>
      </c>
    </row>
    <row r="28" spans="1:28" ht="30" customHeight="1" x14ac:dyDescent="0.3">
      <c r="A28" s="162" t="s">
        <v>103</v>
      </c>
      <c r="B28" s="163"/>
      <c r="C28" s="74"/>
      <c r="D28" s="74"/>
      <c r="E28" s="74"/>
      <c r="F28" s="74"/>
      <c r="G28" s="74"/>
      <c r="H28" s="74"/>
      <c r="I28" s="22">
        <f t="shared" si="9"/>
        <v>0</v>
      </c>
      <c r="J28" s="1" t="s">
        <v>77</v>
      </c>
      <c r="K28" s="12"/>
      <c r="Z28" s="9" t="s">
        <v>104</v>
      </c>
      <c r="AA28" s="68">
        <v>74</v>
      </c>
    </row>
    <row r="29" spans="1:28" ht="30" customHeight="1" x14ac:dyDescent="0.3">
      <c r="A29" s="182" t="s">
        <v>105</v>
      </c>
      <c r="B29" s="183"/>
      <c r="C29" s="77"/>
      <c r="D29" s="77"/>
      <c r="E29" s="77"/>
      <c r="F29" s="77"/>
      <c r="G29" s="77"/>
      <c r="H29" s="77"/>
      <c r="I29" s="51"/>
      <c r="J29" s="1" t="s">
        <v>106</v>
      </c>
      <c r="K29" s="12"/>
      <c r="L29" s="12"/>
      <c r="M29" s="2"/>
      <c r="N29" s="1"/>
      <c r="Z29" s="9" t="s">
        <v>107</v>
      </c>
      <c r="AA29" s="68">
        <v>79</v>
      </c>
    </row>
    <row r="30" spans="1:28" ht="30" customHeight="1" x14ac:dyDescent="0.3">
      <c r="A30" s="175" t="s">
        <v>108</v>
      </c>
      <c r="B30" s="176"/>
      <c r="C30" s="135">
        <f t="shared" ref="C30:H30" si="10">IF(C$12="",C$94,IF(OR(C$12&lt;$L$3,C$12&gt;$L$4),"CHECK DATE",IF(C$12="",C$94,C$94)))</f>
        <v>0</v>
      </c>
      <c r="D30" s="135">
        <f t="shared" si="10"/>
        <v>0</v>
      </c>
      <c r="E30" s="135">
        <f t="shared" si="10"/>
        <v>0</v>
      </c>
      <c r="F30" s="135">
        <f t="shared" si="10"/>
        <v>0</v>
      </c>
      <c r="G30" s="135">
        <f t="shared" si="10"/>
        <v>0</v>
      </c>
      <c r="H30" s="135">
        <f t="shared" si="10"/>
        <v>0</v>
      </c>
      <c r="I30" s="22">
        <f t="shared" si="9"/>
        <v>0</v>
      </c>
      <c r="J30" s="9" t="s">
        <v>109</v>
      </c>
      <c r="K30" s="12"/>
      <c r="L30" s="12"/>
      <c r="M30" s="12"/>
      <c r="N30" s="26"/>
      <c r="Z30" s="9" t="s">
        <v>110</v>
      </c>
      <c r="AA30" s="68">
        <v>74</v>
      </c>
    </row>
    <row r="31" spans="1:28" ht="30" customHeight="1" x14ac:dyDescent="0.3">
      <c r="A31" s="162" t="s">
        <v>111</v>
      </c>
      <c r="B31" s="163"/>
      <c r="C31" s="74"/>
      <c r="D31" s="74"/>
      <c r="E31" s="74"/>
      <c r="F31" s="74"/>
      <c r="G31" s="74"/>
      <c r="H31" s="74"/>
      <c r="I31" s="22">
        <f t="shared" si="9"/>
        <v>0</v>
      </c>
      <c r="J31" s="1" t="s">
        <v>77</v>
      </c>
      <c r="Z31" s="9" t="s">
        <v>112</v>
      </c>
      <c r="AA31" s="68">
        <v>74</v>
      </c>
    </row>
    <row r="32" spans="1:28" ht="30" customHeight="1" x14ac:dyDescent="0.3">
      <c r="A32" s="162" t="s">
        <v>113</v>
      </c>
      <c r="B32" s="163"/>
      <c r="C32" s="74"/>
      <c r="D32" s="74"/>
      <c r="E32" s="74"/>
      <c r="F32" s="74"/>
      <c r="G32" s="74"/>
      <c r="H32" s="74"/>
      <c r="I32" s="22">
        <f t="shared" ref="I32" si="11">SUM(C32:H32)</f>
        <v>0</v>
      </c>
      <c r="J32" s="1" t="s">
        <v>77</v>
      </c>
      <c r="Z32" s="9" t="s">
        <v>114</v>
      </c>
      <c r="AA32" s="68">
        <v>74</v>
      </c>
    </row>
    <row r="33" spans="1:28" ht="30" customHeight="1" x14ac:dyDescent="0.3">
      <c r="A33" s="162" t="s">
        <v>115</v>
      </c>
      <c r="B33" s="163"/>
      <c r="C33" s="74"/>
      <c r="D33" s="74"/>
      <c r="E33" s="74"/>
      <c r="F33" s="74"/>
      <c r="G33" s="74"/>
      <c r="H33" s="74"/>
      <c r="I33" s="22">
        <f t="shared" si="9"/>
        <v>0</v>
      </c>
      <c r="J33" s="9" t="s">
        <v>116</v>
      </c>
      <c r="K33" s="12"/>
      <c r="L33" s="12"/>
      <c r="M33" s="12"/>
      <c r="N33" s="26"/>
      <c r="Z33" s="9" t="s">
        <v>117</v>
      </c>
      <c r="AA33" s="68">
        <v>69</v>
      </c>
    </row>
    <row r="34" spans="1:28" ht="30" customHeight="1" x14ac:dyDescent="0.3">
      <c r="A34" s="182" t="s">
        <v>118</v>
      </c>
      <c r="B34" s="183"/>
      <c r="C34" s="136" t="str">
        <f>C$99</f>
        <v>ENTER DATE</v>
      </c>
      <c r="D34" s="136" t="str">
        <f t="shared" ref="D34:I34" si="12">D$99</f>
        <v>ENTER DATE</v>
      </c>
      <c r="E34" s="136" t="str">
        <f t="shared" si="12"/>
        <v>ENTER DATE</v>
      </c>
      <c r="F34" s="136" t="str">
        <f t="shared" si="12"/>
        <v>ENTER DATE</v>
      </c>
      <c r="G34" s="136" t="str">
        <f t="shared" si="12"/>
        <v>ENTER DATE</v>
      </c>
      <c r="H34" s="136" t="str">
        <f t="shared" si="12"/>
        <v>ENTER DATE</v>
      </c>
      <c r="I34" s="139">
        <f t="shared" si="12"/>
        <v>0</v>
      </c>
      <c r="K34" s="12"/>
      <c r="L34" s="12"/>
      <c r="M34" s="12"/>
      <c r="N34" s="26"/>
      <c r="Z34" s="9" t="s">
        <v>119</v>
      </c>
      <c r="AA34" s="68">
        <v>79</v>
      </c>
    </row>
    <row r="35" spans="1:28" ht="30" customHeight="1" x14ac:dyDescent="0.3">
      <c r="A35" s="175" t="s">
        <v>120</v>
      </c>
      <c r="B35" s="176"/>
      <c r="C35" s="176"/>
      <c r="D35" s="176"/>
      <c r="E35" s="176"/>
      <c r="F35" s="176"/>
      <c r="G35" s="186" t="s">
        <v>121</v>
      </c>
      <c r="H35" s="186"/>
      <c r="I35" s="22">
        <f>-I109</f>
        <v>0</v>
      </c>
      <c r="J35" s="9"/>
      <c r="K35" s="12"/>
      <c r="L35" s="12"/>
      <c r="M35" s="12"/>
      <c r="N35" s="26"/>
      <c r="U35" s="39"/>
      <c r="V35" s="39"/>
      <c r="W35" s="4"/>
      <c r="X35" s="4"/>
      <c r="Y35" s="4"/>
      <c r="Z35" s="9" t="s">
        <v>122</v>
      </c>
      <c r="AA35" s="68">
        <v>74</v>
      </c>
    </row>
    <row r="36" spans="1:28" ht="30" customHeight="1" x14ac:dyDescent="0.3">
      <c r="A36" s="178"/>
      <c r="B36" s="164"/>
      <c r="C36" s="164"/>
      <c r="D36" s="164"/>
      <c r="E36" s="164"/>
      <c r="F36" s="164"/>
      <c r="G36" s="187" t="str">
        <f>IF(I36&gt;=0,"DUE TRAVELER","TRAVELER OWES NEA")</f>
        <v>DUE TRAVELER</v>
      </c>
      <c r="H36" s="187"/>
      <c r="I36" s="22">
        <f>SUM(I34:I35)</f>
        <v>0</v>
      </c>
      <c r="J36" s="9"/>
      <c r="K36" s="12">
        <f>I36</f>
        <v>0</v>
      </c>
      <c r="L36" s="12"/>
      <c r="M36" s="12"/>
      <c r="N36" s="26"/>
      <c r="U36" s="39"/>
      <c r="V36" s="39"/>
      <c r="W36" s="4"/>
      <c r="X36" s="4"/>
      <c r="Y36" s="4"/>
      <c r="Z36" s="9" t="s">
        <v>123</v>
      </c>
      <c r="AA36" s="68">
        <v>74</v>
      </c>
    </row>
    <row r="37" spans="1:28" ht="30" customHeight="1" x14ac:dyDescent="0.3">
      <c r="A37" s="178"/>
      <c r="B37" s="164"/>
      <c r="C37" s="164"/>
      <c r="D37" s="164"/>
      <c r="E37" s="164"/>
      <c r="F37" s="164"/>
      <c r="G37" s="17"/>
      <c r="H37" s="129"/>
      <c r="I37" s="22"/>
      <c r="J37" s="9"/>
      <c r="K37" s="12"/>
      <c r="L37" s="12"/>
      <c r="M37" s="12"/>
      <c r="N37" s="26"/>
      <c r="U37" s="39"/>
      <c r="V37" s="39"/>
      <c r="W37" s="4"/>
      <c r="X37" s="4"/>
      <c r="Y37" s="4"/>
      <c r="Z37" s="9" t="s">
        <v>124</v>
      </c>
      <c r="AA37" s="68">
        <v>74</v>
      </c>
    </row>
    <row r="38" spans="1:28" ht="30" customHeight="1" x14ac:dyDescent="0.3">
      <c r="A38" s="178"/>
      <c r="B38" s="164"/>
      <c r="C38" s="164"/>
      <c r="D38" s="164"/>
      <c r="E38" s="164"/>
      <c r="F38" s="164"/>
      <c r="G38" s="17"/>
      <c r="H38" s="129"/>
      <c r="I38" s="22"/>
      <c r="J38" s="9"/>
      <c r="K38" s="12"/>
      <c r="L38" s="12"/>
      <c r="M38" s="12"/>
      <c r="N38" s="26"/>
      <c r="U38" s="39"/>
      <c r="V38" s="39"/>
      <c r="W38" s="4"/>
      <c r="X38" s="4"/>
      <c r="Y38" s="4"/>
      <c r="Z38" s="9" t="s">
        <v>125</v>
      </c>
      <c r="AA38" s="68">
        <v>74</v>
      </c>
    </row>
    <row r="39" spans="1:28" ht="30" customHeight="1" x14ac:dyDescent="0.3">
      <c r="A39" s="178"/>
      <c r="B39" s="164"/>
      <c r="C39" s="164"/>
      <c r="D39" s="164"/>
      <c r="E39" s="164"/>
      <c r="F39" s="164"/>
      <c r="G39" s="20"/>
      <c r="H39" s="20"/>
      <c r="I39" s="19"/>
      <c r="K39" s="12"/>
      <c r="L39" s="12"/>
      <c r="M39" s="12"/>
      <c r="N39" s="26"/>
      <c r="Z39" s="9" t="s">
        <v>126</v>
      </c>
      <c r="AA39" s="68">
        <v>74</v>
      </c>
    </row>
    <row r="40" spans="1:28" ht="30" customHeight="1" x14ac:dyDescent="0.3">
      <c r="A40" s="148" t="s">
        <v>127</v>
      </c>
      <c r="B40" s="101" t="s">
        <v>128</v>
      </c>
      <c r="C40" s="101" t="s">
        <v>129</v>
      </c>
      <c r="D40" s="101" t="s">
        <v>130</v>
      </c>
      <c r="E40" s="101" t="s">
        <v>131</v>
      </c>
      <c r="F40" s="149" t="s">
        <v>132</v>
      </c>
      <c r="G40" s="102" t="s">
        <v>133</v>
      </c>
      <c r="H40" s="101" t="s">
        <v>134</v>
      </c>
      <c r="I40" s="50" t="s">
        <v>135</v>
      </c>
      <c r="K40" s="12"/>
      <c r="L40" s="12"/>
      <c r="M40" s="12"/>
      <c r="N40" s="26"/>
      <c r="Z40" s="9" t="s">
        <v>136</v>
      </c>
      <c r="AA40" s="68">
        <v>79</v>
      </c>
    </row>
    <row r="41" spans="1:28" ht="30" customHeight="1" x14ac:dyDescent="0.3">
      <c r="A41" s="154" t="e">
        <f>IF($B$89=1,R$2,IF($B$89=2,R$3,IF($B$89=3,R$4,IF($B$89=4,R$5,IF($B$89=5,R$6,IF($B$89=6,R$7,IF($B$89=7,R$8,IF($B$89=8,R$9,IF($B$89=9,R$10,IF($B$89=10,R$11,IF($B$89=11,R$12,IF($B$89=12,R$13))))))))))))</f>
        <v>#N/A</v>
      </c>
      <c r="B41" s="21"/>
      <c r="C41" s="21"/>
      <c r="D41" s="21"/>
      <c r="E41" s="116">
        <f t="shared" ref="E41:E49" si="13">B$4</f>
        <v>0</v>
      </c>
      <c r="F41" s="4" t="str">
        <f t="shared" ref="F41:F47" si="14">O41</f>
        <v>1/00/00-  0</v>
      </c>
      <c r="H41" s="87">
        <f>O50</f>
        <v>0</v>
      </c>
      <c r="I41" s="22"/>
      <c r="K41" s="13">
        <f>C$12</f>
        <v>0</v>
      </c>
      <c r="L41" s="13" t="str">
        <f t="shared" ref="L41:L48" si="15">I$2</f>
        <v xml:space="preserve"> </v>
      </c>
      <c r="M41" s="12">
        <f>C$11</f>
        <v>0</v>
      </c>
      <c r="N41" s="26"/>
      <c r="O41" s="34" t="str">
        <f>CONCATENATE(TEXT(K41,("m/dd/yy")), "-", TEXT(L41,("m/dd/yy")), " ", M41)</f>
        <v>1/00/00-  0</v>
      </c>
      <c r="P41" s="35"/>
      <c r="Q41" s="41"/>
      <c r="R41" s="35"/>
      <c r="S41" s="35"/>
      <c r="T41" s="35"/>
      <c r="Z41" s="9" t="s">
        <v>137</v>
      </c>
      <c r="AA41" s="68">
        <v>69</v>
      </c>
    </row>
    <row r="42" spans="1:28" ht="30" customHeight="1" x14ac:dyDescent="0.3">
      <c r="A42" s="154" t="e">
        <f>IF($B$89=1,S$2,IF($B$89=2,S$3,IF($B$89=3,S$4,IF($B$89=4,S$5,IF($B$89=5,S$6,IF($B$89=6,S$7,IF($B$89=7,S$8,IF($B$89=8,S$9,IF($B$89=9,S$10,IF($B$89=10,S$11,IF($B$89=11,S$12,IF($B$89=12,S$13))))))))))))</f>
        <v>#N/A</v>
      </c>
      <c r="B42" s="69">
        <f>B$41</f>
        <v>0</v>
      </c>
      <c r="C42" s="69">
        <f t="shared" ref="C42:D42" si="16">C$41</f>
        <v>0</v>
      </c>
      <c r="D42" s="69">
        <f t="shared" si="16"/>
        <v>0</v>
      </c>
      <c r="E42" s="116">
        <f t="shared" si="13"/>
        <v>0</v>
      </c>
      <c r="F42" s="4" t="str">
        <f t="shared" si="14"/>
        <v>1/00/00-  0</v>
      </c>
      <c r="H42" s="87">
        <f>SUMIF($C$34:$H$34,"&lt;&gt;ENTER DATE",$C86:$H86)</f>
        <v>0</v>
      </c>
      <c r="I42" s="22"/>
      <c r="K42" s="13">
        <f>C$12</f>
        <v>0</v>
      </c>
      <c r="L42" s="13" t="str">
        <f t="shared" si="15"/>
        <v xml:space="preserve"> </v>
      </c>
      <c r="M42" s="12">
        <f>C$11</f>
        <v>0</v>
      </c>
      <c r="N42" s="26"/>
      <c r="O42" s="34" t="str">
        <f>CONCATENATE(TEXT(K42,("m/dd/yy")), "-", TEXT(L42,("m/dd/yy")), " ", M42)</f>
        <v>1/00/00-  0</v>
      </c>
      <c r="P42" s="35"/>
      <c r="Q42" s="41"/>
      <c r="R42" s="35"/>
      <c r="S42" s="35"/>
      <c r="T42" s="35"/>
      <c r="Z42" s="9" t="s">
        <v>138</v>
      </c>
      <c r="AA42" s="68">
        <v>69</v>
      </c>
    </row>
    <row r="43" spans="1:28" ht="30" customHeight="1" x14ac:dyDescent="0.3">
      <c r="A43" s="154" t="s">
        <v>139</v>
      </c>
      <c r="B43" s="69" t="s">
        <v>140</v>
      </c>
      <c r="C43" s="69"/>
      <c r="D43" s="69"/>
      <c r="E43" s="116">
        <f t="shared" si="13"/>
        <v>0</v>
      </c>
      <c r="F43" s="4" t="str">
        <f t="shared" si="14"/>
        <v xml:space="preserve">1/00/00- </v>
      </c>
      <c r="H43" s="87"/>
      <c r="I43" s="22">
        <f>I9</f>
        <v>0</v>
      </c>
      <c r="K43" s="13">
        <f>C$12</f>
        <v>0</v>
      </c>
      <c r="L43" s="13" t="str">
        <f t="shared" si="15"/>
        <v xml:space="preserve"> </v>
      </c>
      <c r="M43" s="6"/>
      <c r="N43" s="1"/>
      <c r="O43" s="34" t="str">
        <f>CONCATENATE(TEXT(K43,("m/dd/yy")), "-", TEXT(L43,("m/dd/yy")))</f>
        <v xml:space="preserve">1/00/00- </v>
      </c>
      <c r="P43" s="35"/>
      <c r="Q43" s="41"/>
      <c r="R43" s="35"/>
      <c r="S43" s="35"/>
      <c r="T43" s="35"/>
      <c r="Z43" s="9" t="s">
        <v>141</v>
      </c>
      <c r="AA43" s="68">
        <v>79</v>
      </c>
    </row>
    <row r="44" spans="1:28" ht="30" customHeight="1" x14ac:dyDescent="0.3">
      <c r="A44" s="154" t="e">
        <f>IF($B$89=1,T$2,IF($B$89=2,T$3,IF($B$89=3,T$4,IF($B$89=4,T$5,IF($B$89=5,T$6,IF($B$89=6,T$7,IF($B$89=7,T$8,IF($B$89=8,T$9,IF($B$89=9,T$10,IF($B$89=10,T$11,IF($B$89=11,T$12,IF($B$89=12,T$13))))))))))))</f>
        <v>#N/A</v>
      </c>
      <c r="B44" s="69" t="s">
        <v>140</v>
      </c>
      <c r="C44" s="69"/>
      <c r="D44" s="69"/>
      <c r="E44" s="116">
        <f t="shared" si="13"/>
        <v>0</v>
      </c>
      <c r="F44" s="4" t="str">
        <f t="shared" si="14"/>
        <v xml:space="preserve">1/00/00- </v>
      </c>
      <c r="G44" s="92" t="str">
        <f>IF(B$14=0,"enter airfare tix",B$14)</f>
        <v>enter airfare tix</v>
      </c>
      <c r="H44" s="93">
        <f>IF(I$14&gt;=0,0,-I$14)</f>
        <v>0</v>
      </c>
      <c r="I44" s="22">
        <f>IF(I$14&gt;0,I$14,0)</f>
        <v>0</v>
      </c>
      <c r="K44" s="13">
        <f t="shared" ref="K44:K47" si="17">C$12</f>
        <v>0</v>
      </c>
      <c r="L44" s="13" t="str">
        <f t="shared" si="15"/>
        <v xml:space="preserve"> </v>
      </c>
      <c r="M44" s="6"/>
      <c r="N44" s="1"/>
      <c r="O44" s="34" t="str">
        <f t="shared" ref="O44:O47" si="18">CONCATENATE(TEXT(K44,("m/dd/yy")), "-", TEXT(L44,("m/dd/yy")))</f>
        <v xml:space="preserve">1/00/00- </v>
      </c>
      <c r="P44" s="35"/>
      <c r="Q44" s="41"/>
      <c r="R44" s="35"/>
      <c r="S44" s="35"/>
      <c r="T44" s="35"/>
      <c r="U44" s="39"/>
      <c r="V44" s="39"/>
      <c r="Z44" s="9" t="s">
        <v>142</v>
      </c>
      <c r="AA44" s="68">
        <v>79</v>
      </c>
      <c r="AB44" s="9"/>
    </row>
    <row r="45" spans="1:28" ht="30" customHeight="1" x14ac:dyDescent="0.3">
      <c r="A45" s="154" t="e">
        <f>IF($B$89=1,T$2,IF($B$89=2,T$3,IF($B$89=3,T$4,IF($B$89=4,T$5,IF($B$89=5,T$6,IF($B$89=6,T$7,IF($B$89=7,T$8,IF($B$89=8,T$9,IF($B$89=9,T$10,IF($B$89=10,T$11,IF($B$89=11,T$12,IF($B$89=12,T$13))))))))))))</f>
        <v>#N/A</v>
      </c>
      <c r="B45" s="69" t="s">
        <v>140</v>
      </c>
      <c r="C45" s="69"/>
      <c r="D45" s="69"/>
      <c r="E45" s="116">
        <f t="shared" si="13"/>
        <v>0</v>
      </c>
      <c r="F45" s="4" t="str">
        <f t="shared" si="14"/>
        <v xml:space="preserve">1/00/00- </v>
      </c>
      <c r="G45" s="92" t="str">
        <f>IF(B$15=0,"enter airfare tix",B$15)</f>
        <v>enter airfare tix</v>
      </c>
      <c r="H45" s="93">
        <f>IF(I$15&gt;=0,0,-I$15)</f>
        <v>0</v>
      </c>
      <c r="I45" s="22">
        <f>IF(I$15&gt;0,I$15,0)</f>
        <v>0</v>
      </c>
      <c r="K45" s="13">
        <f t="shared" si="17"/>
        <v>0</v>
      </c>
      <c r="L45" s="13" t="str">
        <f t="shared" si="15"/>
        <v xml:space="preserve"> </v>
      </c>
      <c r="M45" s="6"/>
      <c r="N45" s="1"/>
      <c r="O45" s="34" t="str">
        <f t="shared" si="18"/>
        <v xml:space="preserve">1/00/00- </v>
      </c>
      <c r="P45" s="35"/>
      <c r="Q45" s="41"/>
      <c r="R45" s="35"/>
      <c r="S45" s="35"/>
      <c r="T45" s="35"/>
      <c r="U45" s="39"/>
      <c r="V45" s="39"/>
      <c r="Z45" s="9" t="s">
        <v>143</v>
      </c>
      <c r="AA45" s="68">
        <v>69</v>
      </c>
      <c r="AB45" s="9"/>
    </row>
    <row r="46" spans="1:28" ht="30" customHeight="1" x14ac:dyDescent="0.3">
      <c r="A46" s="154" t="e">
        <f>IF($B$89=1,T$2,IF($B$89=2,T$3,IF($B$89=3,T$4,IF($B$89=4,T$5,IF($B$89=5,T$6,IF($B$89=6,T$7,IF($B$89=7,T$8,IF($B$89=8,T$9,IF($B$89=9,T$10,IF($B$89=10,T$11,IF($B$89=11,T$12,IF($B$89=12,T$13))))))))))))</f>
        <v>#N/A</v>
      </c>
      <c r="B46" s="69" t="s">
        <v>140</v>
      </c>
      <c r="C46" s="69"/>
      <c r="D46" s="69"/>
      <c r="E46" s="116">
        <f t="shared" si="13"/>
        <v>0</v>
      </c>
      <c r="F46" s="4" t="str">
        <f t="shared" si="14"/>
        <v xml:space="preserve">1/00/00- </v>
      </c>
      <c r="G46" s="92" t="str">
        <f>IF(B$16=0,"enter airfare tix",B$16)</f>
        <v>enter airfare tix</v>
      </c>
      <c r="H46" s="93">
        <f>IF(I$16&gt;=0,0,-I$16)</f>
        <v>0</v>
      </c>
      <c r="I46" s="22">
        <f>IF(I$16&gt;0,I$16,0)</f>
        <v>0</v>
      </c>
      <c r="K46" s="13">
        <f t="shared" si="17"/>
        <v>0</v>
      </c>
      <c r="L46" s="13" t="str">
        <f t="shared" si="15"/>
        <v xml:space="preserve"> </v>
      </c>
      <c r="M46" s="6"/>
      <c r="N46" s="1"/>
      <c r="O46" s="34" t="str">
        <f t="shared" si="18"/>
        <v xml:space="preserve">1/00/00- </v>
      </c>
      <c r="P46" s="35"/>
      <c r="Q46" s="41"/>
      <c r="R46" s="35"/>
      <c r="S46" s="35"/>
      <c r="T46" s="35"/>
      <c r="U46" s="39"/>
      <c r="V46" s="39"/>
      <c r="Z46" s="9" t="s">
        <v>144</v>
      </c>
      <c r="AA46" s="68">
        <v>69</v>
      </c>
      <c r="AB46" s="9"/>
    </row>
    <row r="47" spans="1:28" ht="30" customHeight="1" x14ac:dyDescent="0.3">
      <c r="A47" s="154" t="e">
        <f>IF($B$89=1,T$2,IF($B$89=2,T$3,IF($B$89=3,T$4,IF($B$89=4,T$5,IF($B$89=5,T$6,IF($B$89=6,T$7,IF($B$89=7,T$8,IF($B$89=8,T$9,IF($B$89=9,T$10,IF($B$89=10,T$11,IF($B$89=11,T$12,IF($B$89=12,T$13))))))))))))</f>
        <v>#N/A</v>
      </c>
      <c r="B47" s="69" t="s">
        <v>140</v>
      </c>
      <c r="C47" s="69"/>
      <c r="D47" s="69"/>
      <c r="E47" s="116">
        <f t="shared" si="13"/>
        <v>0</v>
      </c>
      <c r="F47" s="4" t="str">
        <f t="shared" si="14"/>
        <v xml:space="preserve">1/00/00- </v>
      </c>
      <c r="G47" s="92" t="str">
        <f>IF(B$17=0,"enter airfare tix",B$17)</f>
        <v>enter airfare tix</v>
      </c>
      <c r="H47" s="93">
        <f>IF(I$17&gt;=0,0,-I$17)</f>
        <v>0</v>
      </c>
      <c r="I47" s="22">
        <f>IF(I$17&gt;0,I$17,0)</f>
        <v>0</v>
      </c>
      <c r="K47" s="13">
        <f t="shared" si="17"/>
        <v>0</v>
      </c>
      <c r="L47" s="13" t="str">
        <f t="shared" si="15"/>
        <v xml:space="preserve"> </v>
      </c>
      <c r="M47" s="6"/>
      <c r="N47" s="1"/>
      <c r="O47" s="34" t="str">
        <f t="shared" si="18"/>
        <v xml:space="preserve">1/00/00- </v>
      </c>
      <c r="P47" s="35"/>
      <c r="Q47" s="41"/>
      <c r="R47" s="35"/>
      <c r="S47" s="35"/>
      <c r="T47" s="35"/>
      <c r="U47" s="39"/>
      <c r="V47" s="39"/>
      <c r="Z47" s="9" t="s">
        <v>145</v>
      </c>
      <c r="AA47" s="68">
        <v>64</v>
      </c>
      <c r="AB47" s="9"/>
    </row>
    <row r="48" spans="1:28" ht="30" customHeight="1" x14ac:dyDescent="0.3">
      <c r="A48" s="154" t="e">
        <f>A41</f>
        <v>#N/A</v>
      </c>
      <c r="B48" s="69">
        <f t="shared" ref="B48:D49" si="19">B$41</f>
        <v>0</v>
      </c>
      <c r="C48" s="69">
        <f t="shared" si="19"/>
        <v>0</v>
      </c>
      <c r="D48" s="69">
        <f t="shared" si="19"/>
        <v>0</v>
      </c>
      <c r="E48" s="116">
        <f t="shared" si="13"/>
        <v>0</v>
      </c>
      <c r="F48" s="39" t="str">
        <f>O48</f>
        <v xml:space="preserve">PERSONAL- </v>
      </c>
      <c r="G48" s="39"/>
      <c r="H48" s="87"/>
      <c r="I48" s="22">
        <f>I8</f>
        <v>0</v>
      </c>
      <c r="K48" s="12"/>
      <c r="L48" s="13" t="str">
        <f t="shared" si="15"/>
        <v xml:space="preserve"> </v>
      </c>
      <c r="M48" s="2" t="s">
        <v>146</v>
      </c>
      <c r="N48" s="1"/>
      <c r="O48" s="35" t="str">
        <f>CONCATENATE(M48,"-",TEXT(L48,("m/dd/yy")))</f>
        <v xml:space="preserve">PERSONAL- </v>
      </c>
      <c r="P48" s="35"/>
      <c r="Q48" s="41"/>
      <c r="R48" s="35"/>
      <c r="S48" s="35"/>
      <c r="T48" s="35"/>
      <c r="Z48" s="9" t="s">
        <v>147</v>
      </c>
      <c r="AA48" s="68">
        <v>74</v>
      </c>
    </row>
    <row r="49" spans="1:27" ht="30" customHeight="1" x14ac:dyDescent="0.3">
      <c r="A49" s="94" t="s">
        <v>148</v>
      </c>
      <c r="B49" s="23">
        <f t="shared" si="19"/>
        <v>0</v>
      </c>
      <c r="C49" s="23">
        <f t="shared" si="19"/>
        <v>0</v>
      </c>
      <c r="D49" s="23">
        <f t="shared" si="19"/>
        <v>0</v>
      </c>
      <c r="E49" s="117">
        <f t="shared" si="13"/>
        <v>0</v>
      </c>
      <c r="F49" s="16"/>
      <c r="G49" s="83"/>
      <c r="H49" s="155">
        <f>SUMIF($C$34:$H$34,"&lt;&gt;ENTER DATE",$C$33:$H$33)</f>
        <v>0</v>
      </c>
      <c r="I49" s="24"/>
      <c r="J49" s="1" t="s">
        <v>149</v>
      </c>
      <c r="K49" s="12"/>
      <c r="L49" s="12"/>
      <c r="M49" s="12"/>
      <c r="N49" s="26"/>
      <c r="Z49" s="9" t="s">
        <v>150</v>
      </c>
      <c r="AA49" s="68">
        <v>79</v>
      </c>
    </row>
    <row r="50" spans="1:27" ht="30" customHeight="1" x14ac:dyDescent="0.3">
      <c r="A50" s="5"/>
      <c r="B50" s="169"/>
      <c r="C50" s="169"/>
      <c r="D50" s="169"/>
      <c r="E50" s="169"/>
      <c r="F50" s="47"/>
      <c r="G50" s="6" t="s">
        <v>118</v>
      </c>
      <c r="H50" s="87">
        <f>SUM(H41:H49)</f>
        <v>0</v>
      </c>
      <c r="I50" s="22">
        <f>SUM(I41:I49)</f>
        <v>0</v>
      </c>
      <c r="K50" s="12">
        <f>H50-I50</f>
        <v>0</v>
      </c>
      <c r="L50" s="12">
        <f>SUM(H42:H49)</f>
        <v>0</v>
      </c>
      <c r="M50" s="12">
        <f>SUM(I42:I49)</f>
        <v>0</v>
      </c>
      <c r="N50" s="26"/>
      <c r="O50" s="26">
        <f>K36-L50+M50</f>
        <v>0</v>
      </c>
      <c r="P50" s="26"/>
      <c r="Q50" s="12"/>
      <c r="R50" s="26"/>
      <c r="S50" s="26"/>
      <c r="T50" s="26"/>
      <c r="Z50" s="9" t="s">
        <v>151</v>
      </c>
      <c r="AA50" s="68">
        <v>69</v>
      </c>
    </row>
    <row r="51" spans="1:27" ht="30" customHeight="1" x14ac:dyDescent="0.3">
      <c r="A51" s="5" t="s">
        <v>152</v>
      </c>
      <c r="B51" s="169"/>
      <c r="C51" s="169"/>
      <c r="D51" s="169"/>
      <c r="E51" s="169"/>
      <c r="F51" s="10" t="s">
        <v>153</v>
      </c>
      <c r="G51" s="6" t="s">
        <v>154</v>
      </c>
      <c r="H51" s="87">
        <f>IF(K50&gt;0,K50,0)</f>
        <v>0</v>
      </c>
      <c r="I51" s="81">
        <f>-IF(K50&lt;0,K50,0)</f>
        <v>0</v>
      </c>
      <c r="K51" s="12">
        <f>K36-K50</f>
        <v>0</v>
      </c>
      <c r="L51" s="12"/>
      <c r="M51" s="12"/>
      <c r="N51" s="26"/>
      <c r="Z51" s="9" t="s">
        <v>155</v>
      </c>
      <c r="AA51" s="68">
        <v>74</v>
      </c>
    </row>
    <row r="52" spans="1:27" ht="70.5" customHeight="1" x14ac:dyDescent="0.3">
      <c r="A52" s="179" t="s">
        <v>156</v>
      </c>
      <c r="B52" s="180"/>
      <c r="C52" s="180"/>
      <c r="D52" s="180"/>
      <c r="E52" s="180"/>
      <c r="F52" s="181"/>
      <c r="H52" s="69" t="s">
        <v>157</v>
      </c>
      <c r="I52" s="82" t="s">
        <v>158</v>
      </c>
      <c r="L52" s="12"/>
      <c r="M52" s="12"/>
      <c r="N52" s="26"/>
      <c r="Z52" s="9" t="s">
        <v>159</v>
      </c>
      <c r="AA52" s="68">
        <v>69</v>
      </c>
    </row>
    <row r="53" spans="1:27" ht="30" customHeight="1" x14ac:dyDescent="0.3">
      <c r="A53" s="42" t="s">
        <v>160</v>
      </c>
      <c r="B53" s="177"/>
      <c r="C53" s="177"/>
      <c r="D53" s="177"/>
      <c r="E53" s="177"/>
      <c r="F53" s="56"/>
      <c r="H53" s="69"/>
      <c r="I53" s="10"/>
      <c r="L53" s="12"/>
      <c r="M53" s="12"/>
      <c r="N53" s="26"/>
      <c r="Z53" s="9" t="s">
        <v>161</v>
      </c>
      <c r="AA53" s="68">
        <v>79</v>
      </c>
    </row>
    <row r="54" spans="1:27" ht="30" customHeight="1" x14ac:dyDescent="0.3">
      <c r="A54" s="5" t="s">
        <v>162</v>
      </c>
      <c r="B54" s="164"/>
      <c r="C54" s="164"/>
      <c r="D54" s="164"/>
      <c r="E54" s="164"/>
      <c r="F54" s="10" t="s">
        <v>153</v>
      </c>
      <c r="H54" s="69"/>
      <c r="I54" s="10"/>
      <c r="K54" s="12"/>
      <c r="L54" s="12"/>
      <c r="M54" s="12"/>
      <c r="N54" s="26"/>
      <c r="Z54" s="9" t="s">
        <v>163</v>
      </c>
      <c r="AA54" s="68">
        <v>69</v>
      </c>
    </row>
    <row r="55" spans="1:27" ht="30" customHeight="1" x14ac:dyDescent="0.3">
      <c r="A55" s="172" t="s">
        <v>164</v>
      </c>
      <c r="B55" s="173"/>
      <c r="C55" s="173"/>
      <c r="D55" s="173"/>
      <c r="E55" s="173"/>
      <c r="F55" s="174"/>
      <c r="G55" s="27"/>
      <c r="H55" s="27"/>
      <c r="I55" s="28"/>
      <c r="J55" s="4"/>
      <c r="M55" s="2"/>
      <c r="N55" s="1"/>
      <c r="Z55" s="9" t="s">
        <v>165</v>
      </c>
      <c r="AA55" s="68">
        <v>79</v>
      </c>
    </row>
    <row r="56" spans="1:27" ht="30" customHeight="1" x14ac:dyDescent="0.3">
      <c r="E56" s="63"/>
      <c r="F56" s="6"/>
      <c r="H56" s="6"/>
      <c r="I56" s="29"/>
      <c r="K56" s="12"/>
      <c r="L56" s="12"/>
      <c r="M56" s="12"/>
      <c r="N56" s="26"/>
      <c r="Z56" s="9" t="s">
        <v>166</v>
      </c>
      <c r="AA56" s="68">
        <v>79</v>
      </c>
    </row>
    <row r="57" spans="1:27" s="9" customFormat="1" ht="20.25" hidden="1" x14ac:dyDescent="0.3">
      <c r="A57" s="9" t="s">
        <v>167</v>
      </c>
      <c r="B57" s="37">
        <v>1</v>
      </c>
      <c r="C57" s="33">
        <f t="shared" ref="C57:H57" si="20">IF(C$20=$U$2,$V$2,IF(C$20=$U$3,$V$3,IF(C$20=$U$4,$V$4,IF(C$20=$U$5,$V$5,IF(C$20=$U$6,$V$6,IF(C$20=$U$7,$V$7,IF(C$20=$U$8,$V$8)))))))</f>
        <v>0</v>
      </c>
      <c r="D57" s="33">
        <f t="shared" si="20"/>
        <v>0</v>
      </c>
      <c r="E57" s="33">
        <f t="shared" si="20"/>
        <v>0</v>
      </c>
      <c r="F57" s="33">
        <f t="shared" si="20"/>
        <v>0</v>
      </c>
      <c r="G57" s="33">
        <f t="shared" si="20"/>
        <v>0</v>
      </c>
      <c r="H57" s="33">
        <f t="shared" si="20"/>
        <v>0</v>
      </c>
      <c r="I57" s="33"/>
      <c r="J57" s="1"/>
      <c r="K57" s="2"/>
      <c r="L57" s="2"/>
      <c r="M57" s="3"/>
      <c r="N57" s="18"/>
      <c r="P57" s="1"/>
      <c r="Q57" s="2"/>
      <c r="R57" s="1"/>
      <c r="S57" s="1"/>
      <c r="T57" s="1"/>
      <c r="U57" s="1"/>
      <c r="V57" s="1"/>
      <c r="Z57" s="9" t="s">
        <v>168</v>
      </c>
      <c r="AA57" s="68">
        <v>79</v>
      </c>
    </row>
    <row r="58" spans="1:27" s="9" customFormat="1" ht="20.25" hidden="1" x14ac:dyDescent="0.3">
      <c r="A58" s="9" t="s">
        <v>169</v>
      </c>
      <c r="B58" s="37">
        <v>1</v>
      </c>
      <c r="C58" s="38">
        <f>$B58*C57</f>
        <v>0</v>
      </c>
      <c r="D58" s="38">
        <f t="shared" ref="D58:H58" si="21">$B58*D57</f>
        <v>0</v>
      </c>
      <c r="E58" s="38">
        <f t="shared" si="21"/>
        <v>0</v>
      </c>
      <c r="F58" s="38">
        <f t="shared" si="21"/>
        <v>0</v>
      </c>
      <c r="G58" s="38">
        <f t="shared" si="21"/>
        <v>0</v>
      </c>
      <c r="H58" s="38">
        <f t="shared" si="21"/>
        <v>0</v>
      </c>
      <c r="I58" s="12"/>
      <c r="J58" s="1"/>
      <c r="K58" s="2"/>
      <c r="L58" s="2"/>
      <c r="M58" s="3"/>
      <c r="N58" s="18"/>
      <c r="P58" s="1"/>
      <c r="Q58" s="2"/>
      <c r="R58" s="1"/>
      <c r="S58" s="1"/>
      <c r="T58" s="1"/>
      <c r="U58" s="1"/>
      <c r="V58" s="1"/>
      <c r="Z58" s="9" t="s">
        <v>170</v>
      </c>
      <c r="AA58" s="68">
        <v>79</v>
      </c>
    </row>
    <row r="59" spans="1:27" s="9" customFormat="1" ht="20.25" hidden="1" x14ac:dyDescent="0.3">
      <c r="A59" s="9" t="s">
        <v>171</v>
      </c>
      <c r="B59" s="37">
        <v>1</v>
      </c>
      <c r="C59" s="33">
        <f t="shared" ref="C59:H59" si="22">IF(C$20=$U$2,$W$2,IF(C$20=$U$3,$W$3,IF(C$20=$U$4,$W$4,IF(C$20=$U$5,$W$5,IF(C$20=$U$6,$W$6,IF(C$20=$U$7,$W$7,IF(C$20=$U$8,$W$8)))))))</f>
        <v>0</v>
      </c>
      <c r="D59" s="33">
        <f t="shared" si="22"/>
        <v>0</v>
      </c>
      <c r="E59" s="33">
        <f t="shared" si="22"/>
        <v>0</v>
      </c>
      <c r="F59" s="33">
        <f t="shared" si="22"/>
        <v>0</v>
      </c>
      <c r="G59" s="33">
        <f t="shared" si="22"/>
        <v>0</v>
      </c>
      <c r="H59" s="33">
        <f t="shared" si="22"/>
        <v>0</v>
      </c>
      <c r="I59" s="33"/>
      <c r="J59" s="1"/>
      <c r="K59" s="2"/>
      <c r="L59" s="2"/>
      <c r="M59" s="3"/>
      <c r="N59" s="18"/>
      <c r="P59" s="1"/>
      <c r="Q59" s="2"/>
      <c r="R59" s="1"/>
      <c r="S59" s="1"/>
      <c r="T59" s="1"/>
      <c r="U59" s="1"/>
      <c r="V59" s="1"/>
      <c r="Z59" s="9" t="s">
        <v>172</v>
      </c>
      <c r="AA59" s="68">
        <v>69</v>
      </c>
    </row>
    <row r="60" spans="1:27" s="9" customFormat="1" ht="20.25" hidden="1" x14ac:dyDescent="0.3">
      <c r="A60" s="9" t="s">
        <v>173</v>
      </c>
      <c r="B60" s="37">
        <v>1</v>
      </c>
      <c r="C60" s="38">
        <f>$B60*C59</f>
        <v>0</v>
      </c>
      <c r="D60" s="38">
        <f t="shared" ref="D60:H60" si="23">$B60*D59</f>
        <v>0</v>
      </c>
      <c r="E60" s="38">
        <f t="shared" si="23"/>
        <v>0</v>
      </c>
      <c r="F60" s="38">
        <f t="shared" si="23"/>
        <v>0</v>
      </c>
      <c r="G60" s="38">
        <f t="shared" si="23"/>
        <v>0</v>
      </c>
      <c r="H60" s="38">
        <f t="shared" si="23"/>
        <v>0</v>
      </c>
      <c r="I60" s="12"/>
      <c r="J60" s="1"/>
      <c r="K60" s="2"/>
      <c r="L60" s="2"/>
      <c r="M60" s="3"/>
      <c r="N60" s="18"/>
      <c r="P60" s="1"/>
      <c r="Q60" s="2"/>
      <c r="R60" s="1"/>
      <c r="S60" s="1"/>
      <c r="T60" s="1"/>
      <c r="U60" s="1"/>
      <c r="V60" s="1"/>
      <c r="Z60" s="9" t="s">
        <v>174</v>
      </c>
      <c r="AA60" s="68">
        <v>64</v>
      </c>
    </row>
    <row r="61" spans="1:27" s="9" customFormat="1" ht="20.25" hidden="1" x14ac:dyDescent="0.3">
      <c r="A61" s="9" t="s">
        <v>175</v>
      </c>
      <c r="B61" s="37">
        <v>1</v>
      </c>
      <c r="C61" s="33">
        <f t="shared" ref="C61:H61" si="24">IF(C$20=$U$2,$X$2,IF(C$20=$U$3,$X$3,IF(C$20=$U$4,$X$4,IF(C$20=$U$5,$X$5,IF(C$20=$U$6,$X$6,IF(C$20=$U$7,$X$7,IF(C$20=$U$8,$X$8)))))))</f>
        <v>0</v>
      </c>
      <c r="D61" s="33">
        <f t="shared" si="24"/>
        <v>0</v>
      </c>
      <c r="E61" s="33">
        <f t="shared" si="24"/>
        <v>0</v>
      </c>
      <c r="F61" s="33">
        <f t="shared" si="24"/>
        <v>0</v>
      </c>
      <c r="G61" s="33">
        <f t="shared" si="24"/>
        <v>0</v>
      </c>
      <c r="H61" s="33">
        <f t="shared" si="24"/>
        <v>0</v>
      </c>
      <c r="I61" s="33"/>
      <c r="J61" s="1"/>
      <c r="K61" s="2"/>
      <c r="L61" s="2"/>
      <c r="M61" s="3"/>
      <c r="N61" s="18"/>
      <c r="P61" s="1"/>
      <c r="Q61" s="2"/>
      <c r="R61" s="1"/>
      <c r="S61" s="1"/>
      <c r="T61" s="1"/>
      <c r="U61" s="1"/>
      <c r="V61" s="1"/>
      <c r="Z61" s="9" t="s">
        <v>176</v>
      </c>
      <c r="AA61" s="68">
        <v>69</v>
      </c>
    </row>
    <row r="62" spans="1:27" s="9" customFormat="1" ht="20.25" hidden="1" x14ac:dyDescent="0.3">
      <c r="A62" s="9" t="s">
        <v>177</v>
      </c>
      <c r="B62" s="37">
        <v>1</v>
      </c>
      <c r="C62" s="38">
        <f>$B62*C61</f>
        <v>0</v>
      </c>
      <c r="D62" s="38">
        <f t="shared" ref="D62:H62" si="25">$B62*D61</f>
        <v>0</v>
      </c>
      <c r="E62" s="38">
        <f t="shared" si="25"/>
        <v>0</v>
      </c>
      <c r="F62" s="38">
        <f t="shared" si="25"/>
        <v>0</v>
      </c>
      <c r="G62" s="38">
        <f t="shared" si="25"/>
        <v>0</v>
      </c>
      <c r="H62" s="38">
        <f t="shared" si="25"/>
        <v>0</v>
      </c>
      <c r="I62" s="12"/>
      <c r="J62" s="1"/>
      <c r="K62" s="2"/>
      <c r="L62" s="2"/>
      <c r="M62" s="3"/>
      <c r="N62" s="18"/>
      <c r="P62" s="1"/>
      <c r="Q62" s="2"/>
      <c r="R62" s="1"/>
      <c r="S62" s="1"/>
      <c r="T62" s="1"/>
      <c r="U62" s="1"/>
      <c r="V62" s="1"/>
      <c r="Z62" s="9" t="s">
        <v>178</v>
      </c>
      <c r="AA62" s="68">
        <v>69</v>
      </c>
    </row>
    <row r="63" spans="1:27" s="9" customFormat="1" ht="20.25" hidden="1" x14ac:dyDescent="0.3">
      <c r="C63" s="25"/>
      <c r="D63" s="25"/>
      <c r="E63" s="25"/>
      <c r="F63" s="25"/>
      <c r="G63" s="25"/>
      <c r="H63" s="25"/>
      <c r="I63" s="12"/>
      <c r="J63" s="1"/>
      <c r="K63" s="2"/>
      <c r="L63" s="2"/>
      <c r="M63" s="3"/>
      <c r="N63" s="18"/>
      <c r="P63" s="1"/>
      <c r="Q63" s="2"/>
      <c r="R63" s="1"/>
      <c r="S63" s="1"/>
      <c r="T63" s="1"/>
      <c r="U63" s="1"/>
      <c r="V63" s="1"/>
      <c r="Z63" s="9" t="s">
        <v>179</v>
      </c>
      <c r="AA63" s="68">
        <v>69</v>
      </c>
    </row>
    <row r="64" spans="1:27" s="9" customFormat="1" ht="20.25" hidden="1" x14ac:dyDescent="0.3">
      <c r="A64" s="130" t="s">
        <v>93</v>
      </c>
      <c r="B64" s="130"/>
      <c r="C64" s="12">
        <f>IF(C$21=100%,C57,C58)</f>
        <v>0</v>
      </c>
      <c r="D64" s="12">
        <f t="shared" ref="D64:H64" si="26">IF(D$21=100%,D57,D58)</f>
        <v>0</v>
      </c>
      <c r="E64" s="12">
        <f t="shared" si="26"/>
        <v>0</v>
      </c>
      <c r="F64" s="12">
        <f t="shared" si="26"/>
        <v>0</v>
      </c>
      <c r="G64" s="12">
        <f t="shared" si="26"/>
        <v>0</v>
      </c>
      <c r="H64" s="12">
        <f t="shared" si="26"/>
        <v>0</v>
      </c>
      <c r="I64" s="12"/>
      <c r="J64" s="1"/>
      <c r="K64" s="2"/>
      <c r="L64" s="2"/>
      <c r="M64" s="3"/>
      <c r="N64" s="18"/>
      <c r="P64" s="1"/>
      <c r="Q64" s="2"/>
      <c r="R64" s="1"/>
      <c r="S64" s="1"/>
      <c r="T64" s="1"/>
      <c r="U64" s="1"/>
      <c r="V64" s="1"/>
      <c r="Z64" s="9" t="s">
        <v>180</v>
      </c>
      <c r="AA64" s="68">
        <v>79</v>
      </c>
    </row>
    <row r="65" spans="1:27" s="9" customFormat="1" ht="20.25" hidden="1" x14ac:dyDescent="0.3">
      <c r="A65" s="130" t="s">
        <v>95</v>
      </c>
      <c r="B65" s="130"/>
      <c r="C65" s="12">
        <f t="shared" ref="C65:H65" si="27">IF(C$21=100%,C59,C60)</f>
        <v>0</v>
      </c>
      <c r="D65" s="12">
        <f t="shared" si="27"/>
        <v>0</v>
      </c>
      <c r="E65" s="12">
        <f t="shared" si="27"/>
        <v>0</v>
      </c>
      <c r="F65" s="12">
        <f t="shared" si="27"/>
        <v>0</v>
      </c>
      <c r="G65" s="12">
        <f t="shared" si="27"/>
        <v>0</v>
      </c>
      <c r="H65" s="12">
        <f t="shared" si="27"/>
        <v>0</v>
      </c>
      <c r="I65" s="12"/>
      <c r="J65" s="1"/>
      <c r="K65" s="2"/>
      <c r="L65" s="2"/>
      <c r="M65" s="3"/>
      <c r="N65" s="18"/>
      <c r="P65" s="1"/>
      <c r="Q65" s="2"/>
      <c r="R65" s="1"/>
      <c r="S65" s="1"/>
      <c r="T65" s="1"/>
      <c r="U65" s="1"/>
      <c r="V65" s="1"/>
      <c r="Z65" s="9" t="s">
        <v>181</v>
      </c>
      <c r="AA65" s="68">
        <v>64</v>
      </c>
    </row>
    <row r="66" spans="1:27" s="9" customFormat="1" ht="20.25" hidden="1" x14ac:dyDescent="0.3">
      <c r="A66" s="130" t="s">
        <v>97</v>
      </c>
      <c r="B66" s="130"/>
      <c r="C66" s="12">
        <f t="shared" ref="C66:H66" si="28">IF(C$21=100%,C61,C62)</f>
        <v>0</v>
      </c>
      <c r="D66" s="12">
        <f t="shared" si="28"/>
        <v>0</v>
      </c>
      <c r="E66" s="12">
        <f t="shared" si="28"/>
        <v>0</v>
      </c>
      <c r="F66" s="12">
        <f t="shared" si="28"/>
        <v>0</v>
      </c>
      <c r="G66" s="12">
        <f t="shared" si="28"/>
        <v>0</v>
      </c>
      <c r="H66" s="12">
        <f t="shared" si="28"/>
        <v>0</v>
      </c>
      <c r="I66" s="12"/>
      <c r="J66" s="1"/>
      <c r="K66" s="2"/>
      <c r="L66" s="2"/>
      <c r="M66" s="3"/>
      <c r="N66" s="18"/>
      <c r="P66" s="1"/>
      <c r="Q66" s="2"/>
      <c r="R66" s="1"/>
      <c r="S66" s="1"/>
      <c r="T66" s="1"/>
      <c r="U66" s="1"/>
      <c r="V66" s="1"/>
      <c r="Z66" s="9" t="s">
        <v>182</v>
      </c>
      <c r="AA66" s="68">
        <v>64</v>
      </c>
    </row>
    <row r="67" spans="1:27" s="9" customFormat="1" ht="20.25" hidden="1" x14ac:dyDescent="0.3">
      <c r="I67" s="2"/>
      <c r="J67" s="1"/>
      <c r="K67" s="2"/>
      <c r="L67" s="2"/>
      <c r="M67" s="3"/>
      <c r="N67" s="18"/>
      <c r="P67" s="1"/>
      <c r="Q67" s="2"/>
      <c r="R67" s="1"/>
      <c r="S67" s="1"/>
      <c r="T67" s="1"/>
      <c r="U67" s="1"/>
      <c r="V67" s="1"/>
      <c r="Z67" s="9" t="s">
        <v>183</v>
      </c>
      <c r="AA67" s="68">
        <v>69</v>
      </c>
    </row>
    <row r="68" spans="1:27" s="9" customFormat="1" ht="20.25" hidden="1" x14ac:dyDescent="0.3">
      <c r="A68" s="9" t="s">
        <v>184</v>
      </c>
      <c r="C68" s="12" t="str">
        <f t="shared" ref="C68:H68" si="29">C20</f>
        <v/>
      </c>
      <c r="D68" s="12" t="str">
        <f t="shared" si="29"/>
        <v/>
      </c>
      <c r="E68" s="12" t="str">
        <f t="shared" si="29"/>
        <v/>
      </c>
      <c r="F68" s="12" t="str">
        <f t="shared" si="29"/>
        <v/>
      </c>
      <c r="G68" s="12" t="str">
        <f t="shared" si="29"/>
        <v/>
      </c>
      <c r="H68" s="12" t="str">
        <f t="shared" si="29"/>
        <v/>
      </c>
      <c r="I68" s="2"/>
      <c r="J68" s="1"/>
      <c r="K68" s="2"/>
      <c r="L68" s="2"/>
      <c r="M68" s="3"/>
      <c r="N68" s="18"/>
      <c r="O68" s="3"/>
      <c r="P68" s="18"/>
      <c r="Q68" s="3"/>
      <c r="R68" s="18"/>
      <c r="S68" s="18"/>
      <c r="T68" s="18"/>
      <c r="U68" s="18"/>
      <c r="V68" s="18"/>
      <c r="W68" s="62"/>
      <c r="X68" s="3"/>
      <c r="Y68" s="3"/>
      <c r="Z68" s="9" t="s">
        <v>185</v>
      </c>
      <c r="AA68" s="68">
        <v>64</v>
      </c>
    </row>
    <row r="69" spans="1:27" s="9" customFormat="1" ht="20.25" hidden="1" x14ac:dyDescent="0.3">
      <c r="A69" s="9" t="s">
        <v>186</v>
      </c>
      <c r="C69" s="12">
        <f t="shared" ref="C69:H69" si="30">IF(C68="",0,C68)</f>
        <v>0</v>
      </c>
      <c r="D69" s="12">
        <f t="shared" si="30"/>
        <v>0</v>
      </c>
      <c r="E69" s="12">
        <f t="shared" si="30"/>
        <v>0</v>
      </c>
      <c r="F69" s="12">
        <f t="shared" si="30"/>
        <v>0</v>
      </c>
      <c r="G69" s="12">
        <f t="shared" si="30"/>
        <v>0</v>
      </c>
      <c r="H69" s="12">
        <f t="shared" si="30"/>
        <v>0</v>
      </c>
      <c r="I69" s="2"/>
      <c r="J69" s="1"/>
      <c r="K69" s="2"/>
      <c r="L69" s="2"/>
      <c r="M69" s="3"/>
      <c r="N69" s="18"/>
      <c r="O69" s="3"/>
      <c r="P69" s="18"/>
      <c r="Q69" s="3"/>
      <c r="R69" s="18"/>
      <c r="S69" s="18"/>
      <c r="T69" s="18"/>
      <c r="U69" s="18"/>
      <c r="V69" s="18"/>
      <c r="W69" s="62"/>
      <c r="X69" s="3"/>
      <c r="Y69" s="3"/>
      <c r="Z69" s="9" t="s">
        <v>187</v>
      </c>
      <c r="AA69" s="68">
        <v>74</v>
      </c>
    </row>
    <row r="70" spans="1:27" s="9" customFormat="1" ht="20.25" hidden="1" x14ac:dyDescent="0.3">
      <c r="A70" s="9" t="s">
        <v>188</v>
      </c>
      <c r="C70" s="30">
        <f t="shared" ref="C70:H70" si="31">C$21</f>
        <v>0</v>
      </c>
      <c r="D70" s="30">
        <f t="shared" si="31"/>
        <v>0</v>
      </c>
      <c r="E70" s="30">
        <f t="shared" si="31"/>
        <v>0</v>
      </c>
      <c r="F70" s="30">
        <f t="shared" si="31"/>
        <v>0</v>
      </c>
      <c r="G70" s="30">
        <f t="shared" si="31"/>
        <v>0</v>
      </c>
      <c r="H70" s="30">
        <f t="shared" si="31"/>
        <v>0</v>
      </c>
      <c r="I70" s="13"/>
      <c r="J70" s="1"/>
      <c r="K70" s="12"/>
      <c r="L70" s="12"/>
      <c r="M70" s="12"/>
      <c r="N70" s="26"/>
      <c r="O70" s="26"/>
      <c r="P70" s="26"/>
      <c r="Q70" s="12"/>
      <c r="R70" s="26"/>
      <c r="S70" s="26"/>
      <c r="T70" s="26"/>
      <c r="U70" s="26"/>
      <c r="V70" s="26"/>
      <c r="W70" s="12"/>
      <c r="X70" s="12"/>
      <c r="Y70" s="12"/>
      <c r="Z70" s="9" t="s">
        <v>189</v>
      </c>
      <c r="AA70" s="68">
        <v>69</v>
      </c>
    </row>
    <row r="71" spans="1:27" s="9" customFormat="1" ht="20.25" hidden="1" x14ac:dyDescent="0.3">
      <c r="A71" s="161" t="s">
        <v>190</v>
      </c>
      <c r="B71" s="161"/>
      <c r="C71" s="12">
        <f t="shared" ref="C71:H71" si="32">C69*C70</f>
        <v>0</v>
      </c>
      <c r="D71" s="12">
        <f t="shared" si="32"/>
        <v>0</v>
      </c>
      <c r="E71" s="12">
        <f t="shared" si="32"/>
        <v>0</v>
      </c>
      <c r="F71" s="12">
        <f t="shared" si="32"/>
        <v>0</v>
      </c>
      <c r="G71" s="12">
        <f t="shared" si="32"/>
        <v>0</v>
      </c>
      <c r="H71" s="12">
        <f t="shared" si="32"/>
        <v>0</v>
      </c>
      <c r="I71" s="2"/>
      <c r="J71" s="1"/>
      <c r="K71" s="2"/>
      <c r="L71" s="2"/>
      <c r="M71" s="3"/>
      <c r="N71" s="18"/>
      <c r="O71" s="3"/>
      <c r="P71" s="18"/>
      <c r="Q71" s="3"/>
      <c r="R71" s="18"/>
      <c r="S71" s="18"/>
      <c r="T71" s="18"/>
      <c r="U71" s="18"/>
      <c r="V71" s="18"/>
      <c r="W71" s="62"/>
      <c r="X71" s="3"/>
      <c r="Y71" s="3"/>
      <c r="Z71" s="9" t="s">
        <v>191</v>
      </c>
      <c r="AA71" s="68">
        <v>69</v>
      </c>
    </row>
    <row r="72" spans="1:27" s="9" customFormat="1" ht="20.25" hidden="1" x14ac:dyDescent="0.3">
      <c r="A72" s="9" t="s">
        <v>192</v>
      </c>
      <c r="C72" s="12">
        <f t="shared" ref="C72:H72" si="33">$Y2</f>
        <v>5</v>
      </c>
      <c r="D72" s="12">
        <f t="shared" si="33"/>
        <v>5</v>
      </c>
      <c r="E72" s="12">
        <f t="shared" si="33"/>
        <v>5</v>
      </c>
      <c r="F72" s="12">
        <f t="shared" si="33"/>
        <v>5</v>
      </c>
      <c r="G72" s="12">
        <f t="shared" si="33"/>
        <v>5</v>
      </c>
      <c r="H72" s="12">
        <f t="shared" si="33"/>
        <v>5</v>
      </c>
      <c r="I72" s="2"/>
      <c r="J72" s="1"/>
      <c r="K72" s="2"/>
      <c r="L72" s="2"/>
      <c r="M72" s="3"/>
      <c r="N72" s="18"/>
      <c r="O72" s="18"/>
      <c r="P72" s="18"/>
      <c r="Q72" s="3"/>
      <c r="R72" s="18"/>
      <c r="S72" s="18"/>
      <c r="T72" s="18"/>
      <c r="U72" s="18"/>
      <c r="V72" s="18"/>
      <c r="W72" s="3"/>
      <c r="X72" s="3"/>
      <c r="Y72" s="3"/>
      <c r="Z72" s="9" t="s">
        <v>193</v>
      </c>
      <c r="AA72" s="68">
        <v>64</v>
      </c>
    </row>
    <row r="73" spans="1:27" s="9" customFormat="1" ht="20.25" hidden="1" x14ac:dyDescent="0.3">
      <c r="A73" s="9" t="s">
        <v>194</v>
      </c>
      <c r="C73" s="12" t="e">
        <f t="shared" ref="C73:H73" si="34">C68-C72</f>
        <v>#VALUE!</v>
      </c>
      <c r="D73" s="12" t="e">
        <f t="shared" si="34"/>
        <v>#VALUE!</v>
      </c>
      <c r="E73" s="12" t="e">
        <f t="shared" si="34"/>
        <v>#VALUE!</v>
      </c>
      <c r="F73" s="12" t="e">
        <f t="shared" si="34"/>
        <v>#VALUE!</v>
      </c>
      <c r="G73" s="12" t="e">
        <f t="shared" si="34"/>
        <v>#VALUE!</v>
      </c>
      <c r="H73" s="12" t="e">
        <f t="shared" si="34"/>
        <v>#VALUE!</v>
      </c>
      <c r="I73" s="2"/>
      <c r="J73" s="1"/>
      <c r="K73" s="2"/>
      <c r="L73" s="2"/>
      <c r="M73" s="3"/>
      <c r="N73" s="18"/>
      <c r="O73" s="18"/>
      <c r="P73" s="18"/>
      <c r="Q73" s="3"/>
      <c r="R73" s="18"/>
      <c r="S73" s="18"/>
      <c r="T73" s="18"/>
      <c r="U73" s="18"/>
      <c r="V73" s="18"/>
      <c r="W73" s="3"/>
      <c r="X73" s="3"/>
      <c r="Y73" s="3"/>
      <c r="Z73" s="9" t="s">
        <v>195</v>
      </c>
      <c r="AA73" s="68">
        <v>69</v>
      </c>
    </row>
    <row r="74" spans="1:27" s="9" customFormat="1" ht="20.25" hidden="1" x14ac:dyDescent="0.3">
      <c r="A74" s="9" t="s">
        <v>196</v>
      </c>
      <c r="C74" s="12">
        <f t="shared" ref="C74:H74" si="35">SUM(C$23:C$25)</f>
        <v>0</v>
      </c>
      <c r="D74" s="12">
        <f t="shared" si="35"/>
        <v>0</v>
      </c>
      <c r="E74" s="12">
        <f t="shared" si="35"/>
        <v>0</v>
      </c>
      <c r="F74" s="12">
        <f t="shared" si="35"/>
        <v>0</v>
      </c>
      <c r="G74" s="12">
        <f t="shared" si="35"/>
        <v>0</v>
      </c>
      <c r="H74" s="12">
        <f t="shared" si="35"/>
        <v>0</v>
      </c>
      <c r="I74" s="2"/>
      <c r="J74" s="1"/>
      <c r="K74" s="2"/>
      <c r="L74" s="2"/>
      <c r="M74" s="3"/>
      <c r="N74" s="18"/>
      <c r="O74" s="18"/>
      <c r="P74" s="18"/>
      <c r="Q74" s="3"/>
      <c r="R74" s="18"/>
      <c r="S74" s="18"/>
      <c r="T74" s="18"/>
      <c r="U74" s="18"/>
      <c r="V74" s="18"/>
      <c r="W74" s="3"/>
      <c r="X74" s="3"/>
      <c r="Y74" s="3"/>
      <c r="Z74" s="9" t="s">
        <v>197</v>
      </c>
      <c r="AA74" s="68">
        <v>59</v>
      </c>
    </row>
    <row r="75" spans="1:27" s="9" customFormat="1" ht="20.25" hidden="1" x14ac:dyDescent="0.3">
      <c r="A75" s="9" t="s">
        <v>198</v>
      </c>
      <c r="B75" s="130"/>
      <c r="C75" s="12" t="str">
        <f t="shared" ref="C75:H75" si="36">IF(C74&gt;0,"YES MEAL","NO")</f>
        <v>NO</v>
      </c>
      <c r="D75" s="12" t="str">
        <f t="shared" si="36"/>
        <v>NO</v>
      </c>
      <c r="E75" s="12" t="str">
        <f t="shared" si="36"/>
        <v>NO</v>
      </c>
      <c r="F75" s="12" t="str">
        <f t="shared" si="36"/>
        <v>NO</v>
      </c>
      <c r="G75" s="12" t="str">
        <f t="shared" si="36"/>
        <v>NO</v>
      </c>
      <c r="H75" s="12" t="str">
        <f t="shared" si="36"/>
        <v>NO</v>
      </c>
      <c r="I75" s="2"/>
      <c r="J75" s="1"/>
      <c r="K75" s="2"/>
      <c r="L75" s="2"/>
      <c r="M75" s="3"/>
      <c r="N75" s="18"/>
      <c r="O75" s="18"/>
      <c r="P75" s="18"/>
      <c r="Q75" s="3"/>
      <c r="R75" s="18"/>
      <c r="S75" s="18"/>
      <c r="T75" s="18"/>
      <c r="U75" s="18"/>
      <c r="V75" s="18"/>
      <c r="W75" s="3"/>
      <c r="X75" s="3"/>
      <c r="Y75" s="3"/>
      <c r="Z75" s="9" t="s">
        <v>199</v>
      </c>
      <c r="AA75" s="68">
        <v>69</v>
      </c>
    </row>
    <row r="76" spans="1:27" s="9" customFormat="1" ht="20.25" hidden="1" x14ac:dyDescent="0.3">
      <c r="A76" s="9" t="s">
        <v>200</v>
      </c>
      <c r="B76" s="130"/>
      <c r="C76" s="12">
        <f t="shared" ref="C76:H76" si="37">IF(C75="YES MEAL",C72,C72*C70)</f>
        <v>0</v>
      </c>
      <c r="D76" s="12">
        <f t="shared" si="37"/>
        <v>0</v>
      </c>
      <c r="E76" s="12">
        <f t="shared" si="37"/>
        <v>0</v>
      </c>
      <c r="F76" s="12">
        <f t="shared" si="37"/>
        <v>0</v>
      </c>
      <c r="G76" s="12">
        <f t="shared" si="37"/>
        <v>0</v>
      </c>
      <c r="H76" s="12">
        <f t="shared" si="37"/>
        <v>0</v>
      </c>
      <c r="I76" s="2"/>
      <c r="J76" s="1"/>
      <c r="K76" s="2"/>
      <c r="L76" s="2"/>
      <c r="M76" s="3"/>
      <c r="N76" s="18"/>
      <c r="O76" s="18"/>
      <c r="P76" s="18"/>
      <c r="Q76" s="3"/>
      <c r="R76" s="18"/>
      <c r="S76" s="18"/>
      <c r="T76" s="18"/>
      <c r="U76" s="18"/>
      <c r="V76" s="18"/>
      <c r="W76" s="3"/>
      <c r="X76" s="3"/>
      <c r="Y76" s="3"/>
      <c r="Z76" s="9" t="s">
        <v>201</v>
      </c>
      <c r="AA76" s="68">
        <v>69</v>
      </c>
    </row>
    <row r="77" spans="1:27" s="9" customFormat="1" ht="20.25" hidden="1" x14ac:dyDescent="0.3">
      <c r="A77" s="9" t="s">
        <v>202</v>
      </c>
      <c r="B77" s="130"/>
      <c r="C77" s="12">
        <f t="shared" ref="C77:H77" si="38">C74+C76</f>
        <v>0</v>
      </c>
      <c r="D77" s="12">
        <f t="shared" si="38"/>
        <v>0</v>
      </c>
      <c r="E77" s="12">
        <f t="shared" si="38"/>
        <v>0</v>
      </c>
      <c r="F77" s="12">
        <f t="shared" si="38"/>
        <v>0</v>
      </c>
      <c r="G77" s="12">
        <f>G74+G76</f>
        <v>0</v>
      </c>
      <c r="H77" s="12">
        <f t="shared" si="38"/>
        <v>0</v>
      </c>
      <c r="I77" s="2"/>
      <c r="J77" s="1"/>
      <c r="K77" s="2"/>
      <c r="L77" s="2"/>
      <c r="M77" s="3"/>
      <c r="N77" s="18"/>
      <c r="O77" s="18"/>
      <c r="P77" s="18"/>
      <c r="Q77" s="3"/>
      <c r="R77" s="18"/>
      <c r="S77" s="18"/>
      <c r="T77" s="18"/>
      <c r="U77" s="18"/>
      <c r="V77" s="18"/>
      <c r="W77" s="3"/>
      <c r="X77" s="3"/>
      <c r="Y77" s="3"/>
      <c r="Z77" s="9" t="s">
        <v>203</v>
      </c>
      <c r="AA77" s="68">
        <v>69</v>
      </c>
    </row>
    <row r="78" spans="1:27" s="9" customFormat="1" ht="20.25" hidden="1" x14ac:dyDescent="0.3">
      <c r="A78" s="9" t="s">
        <v>204</v>
      </c>
      <c r="C78" s="12">
        <f t="shared" ref="C78:H78" si="39">C71-C77</f>
        <v>0</v>
      </c>
      <c r="D78" s="12">
        <f t="shared" si="39"/>
        <v>0</v>
      </c>
      <c r="E78" s="12">
        <f t="shared" si="39"/>
        <v>0</v>
      </c>
      <c r="F78" s="12">
        <f t="shared" si="39"/>
        <v>0</v>
      </c>
      <c r="G78" s="12">
        <f t="shared" si="39"/>
        <v>0</v>
      </c>
      <c r="H78" s="12">
        <f t="shared" si="39"/>
        <v>0</v>
      </c>
      <c r="I78" s="2"/>
      <c r="J78" s="1"/>
      <c r="K78" s="2"/>
      <c r="L78" s="2"/>
      <c r="M78" s="3"/>
      <c r="N78" s="18"/>
      <c r="O78" s="3"/>
      <c r="P78" s="18"/>
      <c r="Q78" s="3"/>
      <c r="R78" s="18"/>
      <c r="S78" s="18"/>
      <c r="T78" s="18"/>
      <c r="U78" s="18"/>
      <c r="V78" s="18"/>
      <c r="W78" s="62"/>
      <c r="X78" s="3"/>
      <c r="Y78" s="3"/>
      <c r="Z78" s="9" t="s">
        <v>205</v>
      </c>
      <c r="AA78" s="68">
        <v>69</v>
      </c>
    </row>
    <row r="79" spans="1:27" s="9" customFormat="1" ht="20.25" hidden="1" x14ac:dyDescent="0.3">
      <c r="A79" s="9" t="s">
        <v>206</v>
      </c>
      <c r="C79" s="12">
        <f t="shared" ref="C79:H79" si="40">IF(C78&lt;0,0,C78)</f>
        <v>0</v>
      </c>
      <c r="D79" s="12">
        <f>IF(D78&lt;0,0,D78)</f>
        <v>0</v>
      </c>
      <c r="E79" s="12">
        <f t="shared" si="40"/>
        <v>0</v>
      </c>
      <c r="F79" s="12">
        <f t="shared" si="40"/>
        <v>0</v>
      </c>
      <c r="G79" s="12">
        <f t="shared" si="40"/>
        <v>0</v>
      </c>
      <c r="H79" s="12">
        <f t="shared" si="40"/>
        <v>0</v>
      </c>
      <c r="I79" s="2"/>
      <c r="J79" s="1"/>
      <c r="K79" s="2"/>
      <c r="L79" s="2"/>
      <c r="M79" s="3"/>
      <c r="N79" s="18"/>
      <c r="O79" s="3"/>
      <c r="P79" s="18"/>
      <c r="Q79" s="3"/>
      <c r="R79" s="18"/>
      <c r="S79" s="18"/>
      <c r="T79" s="18"/>
      <c r="U79" s="18"/>
      <c r="V79" s="18"/>
      <c r="W79" s="62"/>
      <c r="X79" s="3"/>
      <c r="Y79" s="3"/>
      <c r="Z79" s="9" t="s">
        <v>207</v>
      </c>
      <c r="AA79" s="68">
        <v>64</v>
      </c>
    </row>
    <row r="80" spans="1:27" s="9" customFormat="1" ht="20.25" hidden="1" x14ac:dyDescent="0.3">
      <c r="A80" s="9" t="s">
        <v>99</v>
      </c>
      <c r="B80" s="130"/>
      <c r="C80" s="12">
        <f t="shared" ref="C80:H80" si="41">C76+C79</f>
        <v>0</v>
      </c>
      <c r="D80" s="12">
        <f t="shared" si="41"/>
        <v>0</v>
      </c>
      <c r="E80" s="12">
        <f t="shared" si="41"/>
        <v>0</v>
      </c>
      <c r="F80" s="12">
        <f t="shared" si="41"/>
        <v>0</v>
      </c>
      <c r="G80" s="12">
        <f t="shared" si="41"/>
        <v>0</v>
      </c>
      <c r="H80" s="12">
        <f t="shared" si="41"/>
        <v>0</v>
      </c>
      <c r="I80" s="2"/>
      <c r="J80" s="1"/>
      <c r="K80" s="2"/>
      <c r="L80" s="2"/>
      <c r="M80" s="3"/>
      <c r="N80" s="18"/>
      <c r="O80" s="18"/>
      <c r="P80" s="18"/>
      <c r="Q80" s="3"/>
      <c r="R80" s="18"/>
      <c r="S80" s="18"/>
      <c r="T80" s="18"/>
      <c r="U80" s="18"/>
      <c r="V80" s="18"/>
      <c r="W80" s="3"/>
      <c r="X80" s="3"/>
      <c r="Y80" s="3"/>
      <c r="Z80" s="9" t="s">
        <v>208</v>
      </c>
      <c r="AA80" s="68">
        <v>64</v>
      </c>
    </row>
    <row r="81" spans="1:29" s="9" customFormat="1" ht="20.25" hidden="1" x14ac:dyDescent="0.3">
      <c r="A81" s="9" t="s">
        <v>209</v>
      </c>
      <c r="C81" s="12">
        <f t="shared" ref="C81:H81" si="42">IF(C$19="",1,0)</f>
        <v>1</v>
      </c>
      <c r="D81" s="12">
        <f t="shared" si="42"/>
        <v>1</v>
      </c>
      <c r="E81" s="12">
        <f t="shared" si="42"/>
        <v>1</v>
      </c>
      <c r="F81" s="12">
        <f t="shared" si="42"/>
        <v>1</v>
      </c>
      <c r="G81" s="12">
        <f t="shared" si="42"/>
        <v>1</v>
      </c>
      <c r="H81" s="12">
        <f t="shared" si="42"/>
        <v>1</v>
      </c>
      <c r="I81" s="2"/>
      <c r="J81" s="1"/>
      <c r="K81" s="2"/>
      <c r="L81" s="2"/>
      <c r="M81" s="3"/>
      <c r="N81" s="18"/>
      <c r="O81" s="18"/>
      <c r="P81" s="18"/>
      <c r="Q81" s="3"/>
      <c r="R81" s="18"/>
      <c r="S81" s="18"/>
      <c r="T81" s="18"/>
      <c r="U81" s="18"/>
      <c r="V81" s="18"/>
      <c r="W81" s="3"/>
      <c r="X81" s="3"/>
      <c r="Y81" s="3"/>
      <c r="Z81" s="9" t="s">
        <v>210</v>
      </c>
      <c r="AA81" s="68">
        <v>64</v>
      </c>
    </row>
    <row r="82" spans="1:29" s="9" customFormat="1" ht="20.25" hidden="1" x14ac:dyDescent="0.3">
      <c r="A82" s="9" t="s">
        <v>211</v>
      </c>
      <c r="C82" s="12" t="str">
        <f t="shared" ref="C82:H82" si="43">IF(C$21="","1.00",0)</f>
        <v>1.00</v>
      </c>
      <c r="D82" s="12" t="str">
        <f t="shared" si="43"/>
        <v>1.00</v>
      </c>
      <c r="E82" s="12" t="str">
        <f t="shared" si="43"/>
        <v>1.00</v>
      </c>
      <c r="F82" s="12" t="str">
        <f t="shared" si="43"/>
        <v>1.00</v>
      </c>
      <c r="G82" s="12" t="str">
        <f t="shared" si="43"/>
        <v>1.00</v>
      </c>
      <c r="H82" s="12" t="str">
        <f t="shared" si="43"/>
        <v>1.00</v>
      </c>
      <c r="I82" s="2"/>
      <c r="J82" s="1"/>
      <c r="K82" s="2"/>
      <c r="L82" s="2"/>
      <c r="M82" s="3"/>
      <c r="N82" s="18"/>
      <c r="O82" s="18"/>
      <c r="P82" s="18"/>
      <c r="Q82" s="3"/>
      <c r="R82" s="18"/>
      <c r="S82" s="18"/>
      <c r="T82" s="18"/>
      <c r="U82" s="18"/>
      <c r="V82" s="18"/>
      <c r="W82" s="3"/>
      <c r="X82" s="3"/>
      <c r="Y82" s="3"/>
      <c r="Z82" s="9" t="s">
        <v>212</v>
      </c>
      <c r="AA82" s="68">
        <v>69</v>
      </c>
    </row>
    <row r="83" spans="1:29" s="9" customFormat="1" ht="20.25" hidden="1" x14ac:dyDescent="0.3">
      <c r="A83" s="9" t="s">
        <v>213</v>
      </c>
      <c r="C83" s="12">
        <f t="shared" ref="C83:H83" si="44">C81+C82</f>
        <v>2</v>
      </c>
      <c r="D83" s="12">
        <f t="shared" si="44"/>
        <v>2</v>
      </c>
      <c r="E83" s="12">
        <f t="shared" si="44"/>
        <v>2</v>
      </c>
      <c r="F83" s="12">
        <f t="shared" si="44"/>
        <v>2</v>
      </c>
      <c r="G83" s="12">
        <f t="shared" si="44"/>
        <v>2</v>
      </c>
      <c r="H83" s="12">
        <f t="shared" si="44"/>
        <v>2</v>
      </c>
      <c r="I83" s="2"/>
      <c r="J83" s="1"/>
      <c r="K83" s="2"/>
      <c r="L83" s="2"/>
      <c r="M83" s="3"/>
      <c r="N83" s="18"/>
      <c r="O83" s="18"/>
      <c r="P83" s="18"/>
      <c r="Q83" s="3"/>
      <c r="R83" s="18"/>
      <c r="S83" s="18"/>
      <c r="T83" s="18"/>
      <c r="U83" s="18"/>
      <c r="V83" s="18"/>
      <c r="W83" s="3"/>
      <c r="X83" s="3"/>
      <c r="Y83" s="3"/>
      <c r="Z83" s="9" t="s">
        <v>214</v>
      </c>
      <c r="AA83" s="68">
        <v>64</v>
      </c>
    </row>
    <row r="84" spans="1:29" s="9" customFormat="1" ht="20.25" hidden="1" x14ac:dyDescent="0.3">
      <c r="A84" s="9" t="s">
        <v>215</v>
      </c>
      <c r="C84" s="12">
        <f t="shared" ref="C84:H84" si="45">IF(C83=0,C80,0)</f>
        <v>0</v>
      </c>
      <c r="D84" s="12">
        <f t="shared" si="45"/>
        <v>0</v>
      </c>
      <c r="E84" s="12">
        <f t="shared" si="45"/>
        <v>0</v>
      </c>
      <c r="F84" s="12">
        <f t="shared" si="45"/>
        <v>0</v>
      </c>
      <c r="G84" s="12">
        <f t="shared" si="45"/>
        <v>0</v>
      </c>
      <c r="H84" s="12">
        <f t="shared" si="45"/>
        <v>0</v>
      </c>
      <c r="I84" s="2"/>
      <c r="J84" s="1"/>
      <c r="K84" s="2"/>
      <c r="L84" s="2"/>
      <c r="M84" s="3"/>
      <c r="N84" s="18"/>
      <c r="O84" s="18"/>
      <c r="P84" s="18"/>
      <c r="Q84" s="3"/>
      <c r="R84" s="18"/>
      <c r="S84" s="18"/>
      <c r="T84" s="18"/>
      <c r="U84" s="18"/>
      <c r="V84" s="18"/>
      <c r="W84" s="3"/>
      <c r="X84" s="3"/>
      <c r="Y84" s="3"/>
      <c r="Z84" s="9" t="s">
        <v>216</v>
      </c>
      <c r="AA84" s="68">
        <v>69</v>
      </c>
    </row>
    <row r="85" spans="1:29" s="9" customFormat="1" ht="20.25" hidden="1" x14ac:dyDescent="0.3">
      <c r="I85" s="2"/>
      <c r="J85" s="1"/>
      <c r="K85" s="2"/>
      <c r="L85" s="2"/>
      <c r="M85" s="3"/>
      <c r="N85" s="18"/>
      <c r="P85" s="1"/>
      <c r="Q85" s="2"/>
      <c r="R85" s="1"/>
      <c r="S85" s="1"/>
      <c r="T85" s="1"/>
      <c r="U85" s="1"/>
      <c r="V85" s="1"/>
      <c r="Z85" s="9" t="s">
        <v>217</v>
      </c>
      <c r="AA85" s="68">
        <v>69</v>
      </c>
    </row>
    <row r="86" spans="1:29" s="140" customFormat="1" ht="20.25" hidden="1" x14ac:dyDescent="0.3">
      <c r="A86" s="140" t="s">
        <v>218</v>
      </c>
      <c r="C86" s="156">
        <f>SUM(C30:C32)</f>
        <v>0</v>
      </c>
      <c r="D86" s="156">
        <f t="shared" ref="D86:H86" si="46">SUM(D30:D32)</f>
        <v>0</v>
      </c>
      <c r="E86" s="156">
        <f t="shared" si="46"/>
        <v>0</v>
      </c>
      <c r="F86" s="156">
        <f t="shared" si="46"/>
        <v>0</v>
      </c>
      <c r="G86" s="156">
        <f t="shared" si="46"/>
        <v>0</v>
      </c>
      <c r="H86" s="156">
        <f t="shared" si="46"/>
        <v>0</v>
      </c>
      <c r="I86" s="142"/>
      <c r="J86" s="157"/>
      <c r="K86" s="142"/>
      <c r="L86" s="142"/>
      <c r="M86" s="158"/>
      <c r="N86" s="159"/>
      <c r="P86" s="157"/>
      <c r="Q86" s="142"/>
      <c r="R86" s="157"/>
      <c r="S86" s="157"/>
      <c r="T86" s="157"/>
      <c r="U86" s="157"/>
      <c r="V86" s="157"/>
      <c r="Z86" s="140" t="s">
        <v>219</v>
      </c>
      <c r="AA86" s="160">
        <v>64</v>
      </c>
    </row>
    <row r="87" spans="1:29" s="9" customFormat="1" ht="20.25" hidden="1" x14ac:dyDescent="0.3">
      <c r="A87" s="4"/>
      <c r="I87" s="2"/>
      <c r="J87" s="1"/>
      <c r="K87" s="2"/>
      <c r="L87" s="2"/>
      <c r="M87" s="3"/>
      <c r="N87" s="18"/>
      <c r="P87" s="1"/>
      <c r="Q87" s="2"/>
      <c r="R87" s="1"/>
      <c r="S87" s="1"/>
      <c r="T87" s="1"/>
      <c r="U87" s="1"/>
      <c r="V87" s="1"/>
      <c r="Z87" s="9" t="s">
        <v>220</v>
      </c>
      <c r="AA87" s="68">
        <v>69</v>
      </c>
    </row>
    <row r="88" spans="1:29" s="9" customFormat="1" ht="20.25" hidden="1" x14ac:dyDescent="0.3">
      <c r="I88" s="2"/>
      <c r="J88" s="1"/>
      <c r="K88" s="2"/>
      <c r="L88" s="2"/>
      <c r="M88" s="3"/>
      <c r="N88" s="18"/>
      <c r="P88" s="1"/>
      <c r="Q88" s="2"/>
      <c r="R88" s="1"/>
      <c r="S88" s="1"/>
      <c r="T88" s="1"/>
      <c r="U88" s="1"/>
      <c r="V88" s="1"/>
      <c r="Z88" s="9" t="s">
        <v>221</v>
      </c>
      <c r="AA88" s="68">
        <v>69</v>
      </c>
    </row>
    <row r="89" spans="1:29" s="9" customFormat="1" ht="20.25" hidden="1" x14ac:dyDescent="0.3">
      <c r="A89" s="9" t="s">
        <v>222</v>
      </c>
      <c r="B89" s="9" t="e">
        <f>VLOOKUP(B1,P2:Q27,2,FALSE)</f>
        <v>#N/A</v>
      </c>
      <c r="I89" s="2"/>
      <c r="J89" s="1"/>
      <c r="L89" s="2"/>
      <c r="M89" s="3"/>
      <c r="N89" s="18"/>
      <c r="O89" s="18"/>
      <c r="P89" s="18"/>
      <c r="Q89" s="3"/>
      <c r="R89" s="18"/>
      <c r="S89" s="18"/>
      <c r="T89" s="18"/>
      <c r="U89" s="1"/>
      <c r="V89" s="1"/>
      <c r="Z89" s="9" t="s">
        <v>223</v>
      </c>
      <c r="AA89" s="68">
        <v>59</v>
      </c>
    </row>
    <row r="90" spans="1:29" ht="20.25" hidden="1" x14ac:dyDescent="0.3">
      <c r="Z90" s="9" t="s">
        <v>224</v>
      </c>
      <c r="AA90" s="68">
        <v>74</v>
      </c>
    </row>
    <row r="91" spans="1:29" ht="20.25" hidden="1" x14ac:dyDescent="0.3">
      <c r="A91" s="9" t="s">
        <v>225</v>
      </c>
      <c r="B91" s="137"/>
      <c r="C91" s="12">
        <f>IF(C$12="",1,0)</f>
        <v>1</v>
      </c>
      <c r="D91" s="12">
        <f t="shared" ref="D91:H91" si="47">IF(D$12="",1,0)</f>
        <v>1</v>
      </c>
      <c r="E91" s="12">
        <f t="shared" si="47"/>
        <v>1</v>
      </c>
      <c r="F91" s="12">
        <f t="shared" si="47"/>
        <v>1</v>
      </c>
      <c r="G91" s="12">
        <f t="shared" si="47"/>
        <v>1</v>
      </c>
      <c r="H91" s="12">
        <f t="shared" si="47"/>
        <v>1</v>
      </c>
      <c r="Z91" s="9" t="s">
        <v>226</v>
      </c>
      <c r="AA91" s="68">
        <v>59</v>
      </c>
    </row>
    <row r="92" spans="1:29" ht="20.25" hidden="1" x14ac:dyDescent="0.3">
      <c r="A92" s="9" t="s">
        <v>227</v>
      </c>
      <c r="B92" s="9"/>
      <c r="C92" s="9">
        <f>IF(C$12&gt;=$L$2,$M$2,$M$3)</f>
        <v>0.58499999999999996</v>
      </c>
      <c r="D92" s="9">
        <f t="shared" ref="D92:H92" si="48">IF(D$12&gt;=$L$2,$M$2,$M$3)</f>
        <v>0.58499999999999996</v>
      </c>
      <c r="E92" s="9">
        <f t="shared" si="48"/>
        <v>0.58499999999999996</v>
      </c>
      <c r="F92" s="9">
        <f t="shared" si="48"/>
        <v>0.58499999999999996</v>
      </c>
      <c r="G92" s="9">
        <f t="shared" si="48"/>
        <v>0.58499999999999996</v>
      </c>
      <c r="H92" s="9">
        <f t="shared" si="48"/>
        <v>0.58499999999999996</v>
      </c>
      <c r="Z92" s="9" t="s">
        <v>228</v>
      </c>
      <c r="AA92" s="68">
        <v>79</v>
      </c>
    </row>
    <row r="93" spans="1:29" ht="20.25" hidden="1" x14ac:dyDescent="0.3">
      <c r="A93" s="9" t="s">
        <v>229</v>
      </c>
      <c r="B93" s="9"/>
      <c r="C93" s="138">
        <f>C$29</f>
        <v>0</v>
      </c>
      <c r="D93" s="138">
        <f t="shared" ref="D93:H93" si="49">D$29</f>
        <v>0</v>
      </c>
      <c r="E93" s="138">
        <f t="shared" si="49"/>
        <v>0</v>
      </c>
      <c r="F93" s="138">
        <f t="shared" si="49"/>
        <v>0</v>
      </c>
      <c r="G93" s="138">
        <f t="shared" si="49"/>
        <v>0</v>
      </c>
      <c r="H93" s="138">
        <f t="shared" si="49"/>
        <v>0</v>
      </c>
      <c r="Z93" s="9" t="s">
        <v>230</v>
      </c>
      <c r="AA93" s="68">
        <v>64</v>
      </c>
    </row>
    <row r="94" spans="1:29" s="140" customFormat="1" ht="20.25" hidden="1" x14ac:dyDescent="0.3">
      <c r="A94" s="140" t="s">
        <v>231</v>
      </c>
      <c r="C94" s="141">
        <f>IF(C91=0,ROUND(C92*C93,2),0)</f>
        <v>0</v>
      </c>
      <c r="D94" s="141">
        <f t="shared" ref="D94:H94" si="50">IF(D91=0,ROUND(D92*D93,2),0)</f>
        <v>0</v>
      </c>
      <c r="E94" s="141">
        <f t="shared" si="50"/>
        <v>0</v>
      </c>
      <c r="F94" s="141">
        <f t="shared" si="50"/>
        <v>0</v>
      </c>
      <c r="G94" s="141">
        <f t="shared" si="50"/>
        <v>0</v>
      </c>
      <c r="H94" s="141">
        <f t="shared" si="50"/>
        <v>0</v>
      </c>
      <c r="I94" s="142"/>
      <c r="J94" s="143"/>
      <c r="K94" s="144"/>
      <c r="L94" s="144"/>
      <c r="M94" s="145"/>
      <c r="N94" s="146"/>
      <c r="O94" s="147"/>
      <c r="P94" s="143"/>
      <c r="Q94" s="144"/>
      <c r="R94" s="143"/>
      <c r="S94" s="143"/>
      <c r="T94" s="143"/>
      <c r="U94" s="143"/>
      <c r="V94" s="143"/>
      <c r="W94" s="147"/>
      <c r="X94" s="147"/>
      <c r="Y94" s="147"/>
      <c r="Z94" s="9" t="s">
        <v>232</v>
      </c>
      <c r="AA94" s="68">
        <v>69</v>
      </c>
    </row>
    <row r="95" spans="1:29" ht="20.25" hidden="1" x14ac:dyDescent="0.3">
      <c r="Z95" s="9" t="s">
        <v>233</v>
      </c>
      <c r="AA95" s="68">
        <v>69</v>
      </c>
    </row>
    <row r="96" spans="1:29" s="9" customFormat="1" ht="20.25" hidden="1" x14ac:dyDescent="0.3">
      <c r="A96" s="9" t="s">
        <v>225</v>
      </c>
      <c r="B96" s="137"/>
      <c r="C96" s="12">
        <f>IF(C$12="",1,0)</f>
        <v>1</v>
      </c>
      <c r="D96" s="12">
        <f t="shared" ref="D96:H96" si="51">IF(D$12="",1,0)</f>
        <v>1</v>
      </c>
      <c r="E96" s="12">
        <f t="shared" si="51"/>
        <v>1</v>
      </c>
      <c r="F96" s="12">
        <f t="shared" si="51"/>
        <v>1</v>
      </c>
      <c r="G96" s="12">
        <f t="shared" si="51"/>
        <v>1</v>
      </c>
      <c r="H96" s="12">
        <f t="shared" si="51"/>
        <v>1</v>
      </c>
      <c r="I96" s="12"/>
      <c r="J96" s="1"/>
      <c r="K96" s="2"/>
      <c r="L96" s="2"/>
      <c r="M96" s="3"/>
      <c r="N96" s="3"/>
      <c r="P96" s="1"/>
      <c r="Q96" s="1"/>
      <c r="R96" s="2"/>
      <c r="S96" s="1"/>
      <c r="T96" s="1"/>
      <c r="U96" s="1"/>
      <c r="V96" s="1"/>
      <c r="W96" s="1"/>
      <c r="X96" s="1"/>
      <c r="Z96" s="9" t="s">
        <v>234</v>
      </c>
      <c r="AA96" s="68">
        <v>64</v>
      </c>
      <c r="AB96" s="9" t="s">
        <v>235</v>
      </c>
      <c r="AC96" s="68">
        <v>79</v>
      </c>
    </row>
    <row r="97" spans="1:29" s="9" customFormat="1" ht="20.25" hidden="1" x14ac:dyDescent="0.3">
      <c r="A97" s="9" t="s">
        <v>236</v>
      </c>
      <c r="B97" s="137"/>
      <c r="C97" s="40">
        <f>C$18+SUM(C$26:C$28)+SUM(C$30:C$33)</f>
        <v>0</v>
      </c>
      <c r="D97" s="40">
        <f t="shared" ref="D97:H97" si="52">D$18+SUM(D$26:D$28)+SUM(D$30:D$33)</f>
        <v>0</v>
      </c>
      <c r="E97" s="40">
        <f t="shared" si="52"/>
        <v>0</v>
      </c>
      <c r="F97" s="40">
        <f t="shared" si="52"/>
        <v>0</v>
      </c>
      <c r="G97" s="40">
        <f t="shared" si="52"/>
        <v>0</v>
      </c>
      <c r="H97" s="40">
        <f t="shared" si="52"/>
        <v>0</v>
      </c>
      <c r="I97" s="12">
        <f>SUM(C97:H97)</f>
        <v>0</v>
      </c>
      <c r="J97" s="1"/>
      <c r="K97" s="2"/>
      <c r="L97" s="2"/>
      <c r="M97" s="3"/>
      <c r="N97" s="3"/>
      <c r="P97" s="1"/>
      <c r="Q97" s="1"/>
      <c r="R97" s="2"/>
      <c r="S97" s="1"/>
      <c r="T97" s="1"/>
      <c r="U97" s="1"/>
      <c r="V97" s="1"/>
      <c r="W97" s="1"/>
      <c r="X97" s="1"/>
      <c r="Z97" s="9" t="s">
        <v>237</v>
      </c>
      <c r="AA97" s="68">
        <v>74</v>
      </c>
      <c r="AB97" s="9" t="s">
        <v>238</v>
      </c>
      <c r="AC97" s="68">
        <v>69</v>
      </c>
    </row>
    <row r="98" spans="1:29" s="9" customFormat="1" ht="20.25" hidden="1" x14ac:dyDescent="0.3">
      <c r="A98" s="9" t="s">
        <v>239</v>
      </c>
      <c r="B98" s="137"/>
      <c r="C98" s="12">
        <f>IF(C$96=0,C$97,0)</f>
        <v>0</v>
      </c>
      <c r="D98" s="12">
        <f t="shared" ref="D98:H98" si="53">IF(D$96=0,D$97,0)</f>
        <v>0</v>
      </c>
      <c r="E98" s="12">
        <f t="shared" si="53"/>
        <v>0</v>
      </c>
      <c r="F98" s="12">
        <f t="shared" si="53"/>
        <v>0</v>
      </c>
      <c r="G98" s="12">
        <f t="shared" si="53"/>
        <v>0</v>
      </c>
      <c r="H98" s="12">
        <f t="shared" si="53"/>
        <v>0</v>
      </c>
      <c r="I98" s="12">
        <f>SUM(C98:H98)</f>
        <v>0</v>
      </c>
      <c r="J98" s="1"/>
      <c r="K98" s="2"/>
      <c r="L98" s="2"/>
      <c r="M98" s="3"/>
      <c r="N98" s="3"/>
      <c r="P98" s="1"/>
      <c r="Q98" s="1"/>
      <c r="R98" s="2"/>
      <c r="S98" s="1"/>
      <c r="T98" s="1"/>
      <c r="U98" s="1"/>
      <c r="V98" s="1"/>
      <c r="W98" s="1"/>
      <c r="X98" s="1"/>
      <c r="Z98" s="9" t="s">
        <v>240</v>
      </c>
      <c r="AA98" s="68">
        <v>64</v>
      </c>
      <c r="AB98" s="9" t="s">
        <v>241</v>
      </c>
      <c r="AC98" s="68">
        <v>69</v>
      </c>
    </row>
    <row r="99" spans="1:29" s="9" customFormat="1" ht="20.25" hidden="1" x14ac:dyDescent="0.3">
      <c r="A99" s="9" t="s">
        <v>242</v>
      </c>
      <c r="B99" s="137"/>
      <c r="C99" s="12" t="str">
        <f>IF(C98&gt;0,C98,"ENTER DATE")</f>
        <v>ENTER DATE</v>
      </c>
      <c r="D99" s="12" t="str">
        <f t="shared" ref="D99:H99" si="54">IF(D98&gt;0,D98,"ENTER DATE")</f>
        <v>ENTER DATE</v>
      </c>
      <c r="E99" s="12" t="str">
        <f t="shared" si="54"/>
        <v>ENTER DATE</v>
      </c>
      <c r="F99" s="12" t="str">
        <f t="shared" si="54"/>
        <v>ENTER DATE</v>
      </c>
      <c r="G99" s="12" t="str">
        <f t="shared" si="54"/>
        <v>ENTER DATE</v>
      </c>
      <c r="H99" s="12" t="str">
        <f t="shared" si="54"/>
        <v>ENTER DATE</v>
      </c>
      <c r="I99" s="12">
        <f>SUM(C99:H99)</f>
        <v>0</v>
      </c>
      <c r="J99" s="1"/>
      <c r="K99" s="2"/>
      <c r="L99" s="2"/>
      <c r="M99" s="3"/>
      <c r="N99" s="3"/>
      <c r="P99" s="1"/>
      <c r="Q99" s="1"/>
      <c r="R99" s="2"/>
      <c r="S99" s="1"/>
      <c r="T99" s="1"/>
      <c r="U99" s="1"/>
      <c r="V99" s="1"/>
      <c r="W99" s="1"/>
      <c r="X99" s="1"/>
      <c r="Z99" s="9" t="s">
        <v>243</v>
      </c>
      <c r="AA99" s="68">
        <v>74</v>
      </c>
      <c r="AB99" s="9" t="s">
        <v>244</v>
      </c>
      <c r="AC99" s="68">
        <v>69</v>
      </c>
    </row>
    <row r="100" spans="1:29" s="9" customFormat="1" ht="20.25" hidden="1" x14ac:dyDescent="0.3">
      <c r="B100" s="137"/>
      <c r="C100" s="12"/>
      <c r="D100" s="12"/>
      <c r="E100" s="12"/>
      <c r="F100" s="12"/>
      <c r="G100" s="12"/>
      <c r="H100" s="12"/>
      <c r="I100" s="12"/>
      <c r="J100" s="1"/>
      <c r="K100" s="2"/>
      <c r="L100" s="2"/>
      <c r="M100" s="3"/>
      <c r="N100" s="3"/>
      <c r="P100" s="1"/>
      <c r="Q100" s="1"/>
      <c r="R100" s="2"/>
      <c r="S100" s="1"/>
      <c r="T100" s="1"/>
      <c r="U100" s="1"/>
      <c r="V100" s="1"/>
      <c r="W100" s="1"/>
      <c r="X100" s="1"/>
      <c r="Z100" s="9" t="s">
        <v>245</v>
      </c>
      <c r="AA100" s="68">
        <v>64</v>
      </c>
      <c r="AB100" s="9" t="s">
        <v>246</v>
      </c>
      <c r="AC100" s="68">
        <v>79</v>
      </c>
    </row>
    <row r="101" spans="1:29" s="9" customFormat="1" ht="20.25" hidden="1" x14ac:dyDescent="0.3">
      <c r="A101" s="9" t="s">
        <v>247</v>
      </c>
      <c r="C101" s="25">
        <f>C$18</f>
        <v>0</v>
      </c>
      <c r="D101" s="25">
        <f t="shared" ref="D101:H101" si="55">D$18</f>
        <v>0</v>
      </c>
      <c r="E101" s="25">
        <f t="shared" si="55"/>
        <v>0</v>
      </c>
      <c r="F101" s="25">
        <f t="shared" si="55"/>
        <v>0</v>
      </c>
      <c r="G101" s="25">
        <f t="shared" si="55"/>
        <v>0</v>
      </c>
      <c r="H101" s="25">
        <f t="shared" si="55"/>
        <v>0</v>
      </c>
      <c r="I101" s="12">
        <f t="shared" ref="I101:I108" si="56">SUM(C101:H101)</f>
        <v>0</v>
      </c>
      <c r="J101" s="1"/>
      <c r="K101" s="2"/>
      <c r="L101" s="2"/>
      <c r="M101" s="3"/>
      <c r="N101" s="3"/>
      <c r="P101" s="1"/>
      <c r="Q101" s="1"/>
      <c r="R101" s="2"/>
      <c r="S101" s="1"/>
      <c r="T101" s="1"/>
      <c r="U101" s="1"/>
      <c r="V101" s="1"/>
      <c r="W101" s="1"/>
      <c r="X101" s="1"/>
      <c r="Z101" s="9" t="s">
        <v>248</v>
      </c>
      <c r="AA101" s="68">
        <v>79</v>
      </c>
      <c r="AB101" s="9" t="s">
        <v>249</v>
      </c>
      <c r="AC101" s="68">
        <v>79</v>
      </c>
    </row>
    <row r="102" spans="1:29" s="9" customFormat="1" ht="20.25" hidden="1" x14ac:dyDescent="0.3">
      <c r="A102" s="9" t="s">
        <v>250</v>
      </c>
      <c r="C102" s="25"/>
      <c r="D102" s="25"/>
      <c r="E102" s="25"/>
      <c r="F102" s="25"/>
      <c r="G102" s="25"/>
      <c r="H102" s="25"/>
      <c r="I102" s="12">
        <f t="shared" si="56"/>
        <v>0</v>
      </c>
      <c r="J102" s="1"/>
      <c r="K102" s="2"/>
      <c r="L102" s="2"/>
      <c r="M102" s="3"/>
      <c r="N102" s="3"/>
      <c r="P102" s="1"/>
      <c r="Q102" s="1"/>
      <c r="R102" s="2"/>
      <c r="S102" s="1"/>
      <c r="T102" s="1"/>
      <c r="U102" s="1"/>
      <c r="V102" s="1"/>
      <c r="W102" s="1"/>
      <c r="X102" s="1"/>
      <c r="Z102" s="9" t="s">
        <v>251</v>
      </c>
      <c r="AA102" s="68">
        <v>64</v>
      </c>
      <c r="AB102" s="9" t="s">
        <v>252</v>
      </c>
      <c r="AC102" s="68">
        <v>69</v>
      </c>
    </row>
    <row r="103" spans="1:29" s="9" customFormat="1" ht="20.25" hidden="1" x14ac:dyDescent="0.3">
      <c r="A103" s="9" t="s">
        <v>253</v>
      </c>
      <c r="C103" s="25"/>
      <c r="D103" s="25"/>
      <c r="E103" s="25"/>
      <c r="F103" s="25"/>
      <c r="G103" s="25"/>
      <c r="H103" s="25"/>
      <c r="I103" s="12">
        <f t="shared" si="56"/>
        <v>0</v>
      </c>
      <c r="J103" s="1"/>
      <c r="K103" s="2"/>
      <c r="L103" s="2"/>
      <c r="M103" s="3"/>
      <c r="N103" s="3"/>
      <c r="P103" s="1"/>
      <c r="Q103" s="1"/>
      <c r="R103" s="2"/>
      <c r="S103" s="1"/>
      <c r="T103" s="1"/>
      <c r="U103" s="1"/>
      <c r="V103" s="1"/>
      <c r="W103" s="1"/>
      <c r="X103" s="1"/>
      <c r="Z103" s="9" t="s">
        <v>254</v>
      </c>
      <c r="AA103" s="68">
        <v>64</v>
      </c>
      <c r="AB103" s="9" t="s">
        <v>255</v>
      </c>
      <c r="AC103" s="68">
        <v>64</v>
      </c>
    </row>
    <row r="104" spans="1:29" s="9" customFormat="1" ht="20.25" hidden="1" x14ac:dyDescent="0.3">
      <c r="A104" s="9" t="s">
        <v>256</v>
      </c>
      <c r="C104" s="25"/>
      <c r="D104" s="25"/>
      <c r="E104" s="25"/>
      <c r="F104" s="25"/>
      <c r="G104" s="25"/>
      <c r="H104" s="25"/>
      <c r="I104" s="12">
        <f t="shared" si="56"/>
        <v>0</v>
      </c>
      <c r="J104" s="1"/>
      <c r="K104" s="2"/>
      <c r="L104" s="2"/>
      <c r="M104" s="3"/>
      <c r="N104" s="3"/>
      <c r="P104" s="1"/>
      <c r="Q104" s="1"/>
      <c r="R104" s="2"/>
      <c r="S104" s="1"/>
      <c r="T104" s="1"/>
      <c r="U104" s="1"/>
      <c r="V104" s="1"/>
      <c r="W104" s="1"/>
      <c r="X104" s="1"/>
      <c r="Z104" s="9" t="s">
        <v>257</v>
      </c>
      <c r="AA104" s="68">
        <v>64</v>
      </c>
      <c r="AB104" s="9" t="s">
        <v>258</v>
      </c>
      <c r="AC104" s="68">
        <v>69</v>
      </c>
    </row>
    <row r="105" spans="1:29" ht="20.25" hidden="1" x14ac:dyDescent="0.3">
      <c r="A105" s="4" t="s">
        <v>121</v>
      </c>
      <c r="C105" s="131">
        <f>SUM(C101:C104)</f>
        <v>0</v>
      </c>
      <c r="D105" s="131">
        <f t="shared" ref="D105:I105" si="57">SUM(D101:D104)</f>
        <v>0</v>
      </c>
      <c r="E105" s="131">
        <f t="shared" si="57"/>
        <v>0</v>
      </c>
      <c r="F105" s="131">
        <f t="shared" si="57"/>
        <v>0</v>
      </c>
      <c r="G105" s="131">
        <f t="shared" si="57"/>
        <v>0</v>
      </c>
      <c r="H105" s="131">
        <f t="shared" si="57"/>
        <v>0</v>
      </c>
      <c r="I105" s="131">
        <f t="shared" si="57"/>
        <v>0</v>
      </c>
      <c r="J105" s="39"/>
      <c r="K105" s="6"/>
      <c r="L105" s="6"/>
      <c r="M105" s="132"/>
      <c r="N105" s="132"/>
      <c r="O105" s="4"/>
      <c r="P105" s="39"/>
      <c r="Q105" s="39"/>
      <c r="R105" s="6"/>
      <c r="S105" s="39"/>
      <c r="T105" s="39"/>
      <c r="U105" s="39"/>
      <c r="V105" s="39"/>
      <c r="W105" s="39"/>
      <c r="X105" s="39"/>
      <c r="Y105" s="4"/>
      <c r="Z105" s="9" t="s">
        <v>259</v>
      </c>
      <c r="AA105" s="68">
        <v>64</v>
      </c>
      <c r="AB105" s="9" t="s">
        <v>260</v>
      </c>
      <c r="AC105" s="68">
        <v>69</v>
      </c>
    </row>
    <row r="106" spans="1:29" ht="20.25" hidden="1" x14ac:dyDescent="0.3">
      <c r="A106" s="4" t="s">
        <v>261</v>
      </c>
      <c r="C106" s="131">
        <f>IF(C$96=0,C$105,0)</f>
        <v>0</v>
      </c>
      <c r="D106" s="131">
        <f t="shared" ref="D106:H106" si="58">IF(D$96=0,D$105,0)</f>
        <v>0</v>
      </c>
      <c r="E106" s="131">
        <f t="shared" si="58"/>
        <v>0</v>
      </c>
      <c r="F106" s="131">
        <f t="shared" si="58"/>
        <v>0</v>
      </c>
      <c r="G106" s="131">
        <f t="shared" si="58"/>
        <v>0</v>
      </c>
      <c r="H106" s="131">
        <f t="shared" si="58"/>
        <v>0</v>
      </c>
      <c r="I106" s="129">
        <f>SUM(C106:H106)</f>
        <v>0</v>
      </c>
      <c r="J106" s="39"/>
      <c r="K106" s="6"/>
      <c r="L106" s="6"/>
      <c r="M106" s="132"/>
      <c r="N106" s="132"/>
      <c r="O106" s="4"/>
      <c r="P106" s="39"/>
      <c r="Q106" s="39"/>
      <c r="R106" s="6"/>
      <c r="S106" s="39"/>
      <c r="T106" s="39"/>
      <c r="U106" s="39"/>
      <c r="V106" s="39"/>
      <c r="W106" s="39"/>
      <c r="X106" s="39"/>
      <c r="Y106" s="4"/>
      <c r="Z106" s="9" t="s">
        <v>262</v>
      </c>
      <c r="AA106" s="68">
        <v>64</v>
      </c>
      <c r="AB106" s="9" t="s">
        <v>263</v>
      </c>
      <c r="AC106" s="68">
        <v>64</v>
      </c>
    </row>
    <row r="107" spans="1:29" s="9" customFormat="1" ht="20.25" hidden="1" x14ac:dyDescent="0.3">
      <c r="A107" s="9" t="s">
        <v>264</v>
      </c>
      <c r="C107" s="25">
        <f>I$8</f>
        <v>0</v>
      </c>
      <c r="D107" s="25"/>
      <c r="E107" s="25"/>
      <c r="F107" s="25"/>
      <c r="G107" s="25"/>
      <c r="H107" s="25"/>
      <c r="I107" s="12">
        <f t="shared" si="56"/>
        <v>0</v>
      </c>
      <c r="J107" s="1"/>
      <c r="K107" s="2"/>
      <c r="L107" s="2"/>
      <c r="M107" s="3"/>
      <c r="N107" s="3"/>
      <c r="P107" s="1"/>
      <c r="Q107" s="1"/>
      <c r="R107" s="2"/>
      <c r="S107" s="1"/>
      <c r="T107" s="1"/>
      <c r="U107" s="1"/>
      <c r="V107" s="1"/>
      <c r="W107" s="1"/>
      <c r="X107" s="1"/>
      <c r="Z107" s="9" t="s">
        <v>265</v>
      </c>
      <c r="AA107" s="68">
        <v>69</v>
      </c>
      <c r="AB107" s="9" t="s">
        <v>266</v>
      </c>
      <c r="AC107" s="68">
        <v>69</v>
      </c>
    </row>
    <row r="108" spans="1:29" s="9" customFormat="1" ht="20.25" hidden="1" x14ac:dyDescent="0.3">
      <c r="A108" s="9" t="s">
        <v>267</v>
      </c>
      <c r="C108" s="25">
        <f>I$9</f>
        <v>0</v>
      </c>
      <c r="D108" s="25"/>
      <c r="E108" s="25"/>
      <c r="F108" s="25"/>
      <c r="G108" s="25"/>
      <c r="H108" s="25"/>
      <c r="I108" s="12">
        <f t="shared" si="56"/>
        <v>0</v>
      </c>
      <c r="J108" s="1"/>
      <c r="K108" s="2"/>
      <c r="L108" s="2"/>
      <c r="M108" s="3"/>
      <c r="N108" s="3"/>
      <c r="P108" s="1"/>
      <c r="Q108" s="1"/>
      <c r="R108" s="2"/>
      <c r="S108" s="1"/>
      <c r="T108" s="1"/>
      <c r="U108" s="1"/>
      <c r="V108" s="1"/>
      <c r="W108" s="1"/>
      <c r="X108" s="1"/>
      <c r="Z108" s="9" t="s">
        <v>268</v>
      </c>
      <c r="AA108" s="68">
        <v>64</v>
      </c>
      <c r="AB108" s="9" t="s">
        <v>269</v>
      </c>
      <c r="AC108" s="68">
        <v>64</v>
      </c>
    </row>
    <row r="109" spans="1:29" ht="20.25" hidden="1" x14ac:dyDescent="0.3">
      <c r="A109" s="4" t="s">
        <v>121</v>
      </c>
      <c r="C109" s="131"/>
      <c r="D109" s="131"/>
      <c r="E109" s="131"/>
      <c r="F109" s="131"/>
      <c r="G109" s="131"/>
      <c r="H109" s="131"/>
      <c r="I109" s="131">
        <f>SUM(I106:I108)</f>
        <v>0</v>
      </c>
      <c r="J109" s="39"/>
      <c r="K109" s="6"/>
      <c r="L109" s="6"/>
      <c r="M109" s="132"/>
      <c r="N109" s="132"/>
      <c r="O109" s="4"/>
      <c r="P109" s="39"/>
      <c r="Q109" s="39"/>
      <c r="R109" s="6"/>
      <c r="S109" s="39"/>
      <c r="T109" s="39"/>
      <c r="U109" s="39"/>
      <c r="V109" s="39"/>
      <c r="W109" s="39"/>
      <c r="X109" s="39"/>
      <c r="Y109" s="4"/>
      <c r="Z109" s="9" t="s">
        <v>270</v>
      </c>
      <c r="AA109" s="68">
        <v>64</v>
      </c>
      <c r="AB109" s="9" t="s">
        <v>271</v>
      </c>
      <c r="AC109" s="68">
        <v>69</v>
      </c>
    </row>
    <row r="110" spans="1:29" ht="20.25" hidden="1" x14ac:dyDescent="0.3">
      <c r="Z110" s="9" t="s">
        <v>272</v>
      </c>
      <c r="AA110" s="68">
        <v>64</v>
      </c>
    </row>
    <row r="111" spans="1:29" ht="20.25" hidden="1" x14ac:dyDescent="0.3">
      <c r="Z111" s="9" t="s">
        <v>273</v>
      </c>
      <c r="AA111" s="68">
        <v>64</v>
      </c>
    </row>
    <row r="112" spans="1:29" ht="20.25" hidden="1" x14ac:dyDescent="0.3">
      <c r="Z112" s="9" t="s">
        <v>274</v>
      </c>
      <c r="AA112" s="68">
        <v>74</v>
      </c>
    </row>
    <row r="113" spans="26:27" ht="20.25" hidden="1" x14ac:dyDescent="0.3">
      <c r="Z113" s="9" t="s">
        <v>275</v>
      </c>
      <c r="AA113" s="68">
        <v>64</v>
      </c>
    </row>
    <row r="114" spans="26:27" ht="20.25" hidden="1" x14ac:dyDescent="0.3">
      <c r="Z114" s="9" t="s">
        <v>276</v>
      </c>
      <c r="AA114" s="68">
        <v>64</v>
      </c>
    </row>
    <row r="115" spans="26:27" ht="20.25" hidden="1" x14ac:dyDescent="0.3">
      <c r="Z115" s="9" t="s">
        <v>277</v>
      </c>
      <c r="AA115" s="68">
        <v>64</v>
      </c>
    </row>
    <row r="116" spans="26:27" ht="20.25" hidden="1" x14ac:dyDescent="0.3">
      <c r="Z116" s="9" t="s">
        <v>278</v>
      </c>
      <c r="AA116" s="68">
        <v>69</v>
      </c>
    </row>
    <row r="117" spans="26:27" ht="20.25" hidden="1" x14ac:dyDescent="0.3">
      <c r="Z117" s="9" t="s">
        <v>279</v>
      </c>
      <c r="AA117" s="68">
        <v>74</v>
      </c>
    </row>
    <row r="118" spans="26:27" ht="20.25" hidden="1" x14ac:dyDescent="0.3">
      <c r="Z118" s="9" t="s">
        <v>280</v>
      </c>
      <c r="AA118" s="68">
        <v>64</v>
      </c>
    </row>
    <row r="119" spans="26:27" ht="20.25" hidden="1" x14ac:dyDescent="0.3">
      <c r="Z119" s="9" t="s">
        <v>235</v>
      </c>
      <c r="AA119" s="68">
        <v>79</v>
      </c>
    </row>
    <row r="120" spans="26:27" ht="20.25" hidden="1" x14ac:dyDescent="0.3">
      <c r="Z120" s="9" t="s">
        <v>238</v>
      </c>
      <c r="AA120" s="68">
        <v>69</v>
      </c>
    </row>
    <row r="121" spans="26:27" ht="20.25" hidden="1" x14ac:dyDescent="0.3">
      <c r="Z121" s="9" t="s">
        <v>241</v>
      </c>
      <c r="AA121" s="68">
        <v>69</v>
      </c>
    </row>
    <row r="122" spans="26:27" ht="20.25" hidden="1" x14ac:dyDescent="0.3">
      <c r="Z122" s="9" t="s">
        <v>244</v>
      </c>
      <c r="AA122" s="68">
        <v>69</v>
      </c>
    </row>
    <row r="123" spans="26:27" ht="20.25" hidden="1" x14ac:dyDescent="0.3">
      <c r="Z123" s="9" t="s">
        <v>246</v>
      </c>
      <c r="AA123" s="68">
        <v>79</v>
      </c>
    </row>
    <row r="124" spans="26:27" ht="20.25" hidden="1" x14ac:dyDescent="0.3">
      <c r="Z124" s="9" t="s">
        <v>249</v>
      </c>
      <c r="AA124" s="68">
        <v>79</v>
      </c>
    </row>
    <row r="125" spans="26:27" ht="30" hidden="1" customHeight="1" x14ac:dyDescent="0.3">
      <c r="Z125" s="9" t="s">
        <v>252</v>
      </c>
      <c r="AA125" s="68">
        <v>69</v>
      </c>
    </row>
    <row r="126" spans="26:27" ht="30" hidden="1" customHeight="1" x14ac:dyDescent="0.3">
      <c r="Z126" s="9" t="s">
        <v>255</v>
      </c>
      <c r="AA126" s="68">
        <v>64</v>
      </c>
    </row>
    <row r="127" spans="26:27" ht="30" hidden="1" customHeight="1" x14ac:dyDescent="0.3">
      <c r="Z127" s="9" t="s">
        <v>258</v>
      </c>
      <c r="AA127" s="68">
        <v>69</v>
      </c>
    </row>
    <row r="128" spans="26:27" ht="30" hidden="1" customHeight="1" x14ac:dyDescent="0.3">
      <c r="Z128" s="9" t="s">
        <v>260</v>
      </c>
      <c r="AA128" s="68">
        <v>69</v>
      </c>
    </row>
    <row r="129" spans="26:27" ht="30" hidden="1" customHeight="1" x14ac:dyDescent="0.3">
      <c r="Z129" s="9" t="s">
        <v>263</v>
      </c>
      <c r="AA129" s="68">
        <v>64</v>
      </c>
    </row>
    <row r="130" spans="26:27" ht="30" hidden="1" customHeight="1" x14ac:dyDescent="0.3">
      <c r="Z130" s="9" t="s">
        <v>266</v>
      </c>
      <c r="AA130" s="68">
        <v>69</v>
      </c>
    </row>
    <row r="131" spans="26:27" ht="30" hidden="1" customHeight="1" x14ac:dyDescent="0.3">
      <c r="Z131" s="9" t="s">
        <v>269</v>
      </c>
      <c r="AA131" s="68">
        <v>64</v>
      </c>
    </row>
    <row r="132" spans="26:27" ht="30" hidden="1" customHeight="1" x14ac:dyDescent="0.3">
      <c r="Z132" s="9" t="s">
        <v>271</v>
      </c>
      <c r="AA132" s="68">
        <v>69</v>
      </c>
    </row>
    <row r="133" spans="26:27" ht="30" hidden="1" customHeight="1" x14ac:dyDescent="0.3">
      <c r="Z133" s="9" t="s">
        <v>281</v>
      </c>
      <c r="AA133" s="68">
        <v>69</v>
      </c>
    </row>
    <row r="134" spans="26:27" ht="30" hidden="1" customHeight="1" x14ac:dyDescent="0.3">
      <c r="Z134" s="9" t="s">
        <v>282</v>
      </c>
      <c r="AA134" s="68">
        <v>64</v>
      </c>
    </row>
    <row r="135" spans="26:27" ht="30" hidden="1" customHeight="1" x14ac:dyDescent="0.3">
      <c r="Z135" s="9" t="s">
        <v>283</v>
      </c>
      <c r="AA135" s="68">
        <v>64</v>
      </c>
    </row>
    <row r="136" spans="26:27" ht="30" hidden="1" customHeight="1" x14ac:dyDescent="0.3">
      <c r="Z136" s="9" t="s">
        <v>284</v>
      </c>
      <c r="AA136" s="68">
        <v>64</v>
      </c>
    </row>
    <row r="137" spans="26:27" ht="30" hidden="1" customHeight="1" x14ac:dyDescent="0.3">
      <c r="Z137" s="9" t="s">
        <v>285</v>
      </c>
      <c r="AA137" s="68">
        <v>69</v>
      </c>
    </row>
    <row r="138" spans="26:27" ht="30" hidden="1" customHeight="1" x14ac:dyDescent="0.3">
      <c r="Z138" s="9" t="s">
        <v>286</v>
      </c>
      <c r="AA138" s="68">
        <v>64</v>
      </c>
    </row>
    <row r="139" spans="26:27" ht="30" hidden="1" customHeight="1" x14ac:dyDescent="0.3">
      <c r="Z139" s="9" t="s">
        <v>287</v>
      </c>
      <c r="AA139" s="68">
        <v>69</v>
      </c>
    </row>
    <row r="140" spans="26:27" ht="30" hidden="1" customHeight="1" x14ac:dyDescent="0.3">
      <c r="Z140" s="9" t="s">
        <v>288</v>
      </c>
      <c r="AA140" s="68">
        <v>74</v>
      </c>
    </row>
    <row r="141" spans="26:27" ht="30" hidden="1" customHeight="1" x14ac:dyDescent="0.3">
      <c r="Z141" s="9" t="s">
        <v>289</v>
      </c>
      <c r="AA141" s="68">
        <v>69</v>
      </c>
    </row>
    <row r="142" spans="26:27" ht="30" hidden="1" customHeight="1" x14ac:dyDescent="0.3">
      <c r="Z142" s="9" t="s">
        <v>290</v>
      </c>
      <c r="AA142" s="68">
        <v>64</v>
      </c>
    </row>
    <row r="143" spans="26:27" ht="30" hidden="1" customHeight="1" x14ac:dyDescent="0.3">
      <c r="Z143" s="9" t="s">
        <v>291</v>
      </c>
      <c r="AA143" s="68">
        <v>69</v>
      </c>
    </row>
    <row r="144" spans="26:27" ht="30" hidden="1" customHeight="1" x14ac:dyDescent="0.3">
      <c r="Z144" s="9" t="s">
        <v>292</v>
      </c>
      <c r="AA144" s="68">
        <v>64</v>
      </c>
    </row>
    <row r="145" spans="26:27" ht="30" hidden="1" customHeight="1" x14ac:dyDescent="0.3">
      <c r="Z145" s="9" t="s">
        <v>293</v>
      </c>
      <c r="AA145" s="68">
        <v>64</v>
      </c>
    </row>
    <row r="146" spans="26:27" ht="30" hidden="1" customHeight="1" x14ac:dyDescent="0.3">
      <c r="Z146" s="9" t="s">
        <v>294</v>
      </c>
      <c r="AA146" s="68">
        <v>64</v>
      </c>
    </row>
    <row r="147" spans="26:27" ht="30" hidden="1" customHeight="1" x14ac:dyDescent="0.3">
      <c r="Z147" s="9" t="s">
        <v>295</v>
      </c>
      <c r="AA147" s="68">
        <v>64</v>
      </c>
    </row>
    <row r="148" spans="26:27" ht="30" hidden="1" customHeight="1" x14ac:dyDescent="0.3">
      <c r="Z148" s="9" t="s">
        <v>296</v>
      </c>
      <c r="AA148" s="68">
        <v>64</v>
      </c>
    </row>
    <row r="149" spans="26:27" ht="30" hidden="1" customHeight="1" x14ac:dyDescent="0.3">
      <c r="Z149" s="9" t="s">
        <v>297</v>
      </c>
      <c r="AA149" s="68">
        <v>74</v>
      </c>
    </row>
    <row r="150" spans="26:27" ht="30" hidden="1" customHeight="1" x14ac:dyDescent="0.3">
      <c r="Z150" s="9" t="s">
        <v>298</v>
      </c>
      <c r="AA150" s="68">
        <v>59</v>
      </c>
    </row>
    <row r="151" spans="26:27" ht="30" hidden="1" customHeight="1" x14ac:dyDescent="0.3">
      <c r="Z151" s="9" t="s">
        <v>299</v>
      </c>
      <c r="AA151" s="68">
        <v>64</v>
      </c>
    </row>
    <row r="152" spans="26:27" ht="30" hidden="1" customHeight="1" x14ac:dyDescent="0.3">
      <c r="Z152" s="9" t="s">
        <v>300</v>
      </c>
      <c r="AA152" s="68">
        <v>64</v>
      </c>
    </row>
    <row r="153" spans="26:27" ht="30" hidden="1" customHeight="1" x14ac:dyDescent="0.3">
      <c r="Z153" s="9" t="s">
        <v>301</v>
      </c>
      <c r="AA153" s="68">
        <v>64</v>
      </c>
    </row>
    <row r="154" spans="26:27" ht="30" hidden="1" customHeight="1" x14ac:dyDescent="0.3">
      <c r="Z154" s="9" t="s">
        <v>302</v>
      </c>
      <c r="AA154" s="68">
        <v>64</v>
      </c>
    </row>
    <row r="155" spans="26:27" ht="30" hidden="1" customHeight="1" x14ac:dyDescent="0.3">
      <c r="Z155" s="9" t="s">
        <v>303</v>
      </c>
      <c r="AA155" s="68">
        <v>64</v>
      </c>
    </row>
    <row r="156" spans="26:27" ht="30" hidden="1" customHeight="1" x14ac:dyDescent="0.3">
      <c r="Z156" s="9" t="s">
        <v>304</v>
      </c>
      <c r="AA156" s="68">
        <v>79</v>
      </c>
    </row>
    <row r="157" spans="26:27" ht="30" hidden="1" customHeight="1" x14ac:dyDescent="0.3">
      <c r="Z157" s="9" t="s">
        <v>305</v>
      </c>
      <c r="AA157" s="68">
        <v>69</v>
      </c>
    </row>
    <row r="158" spans="26:27" ht="30" hidden="1" customHeight="1" x14ac:dyDescent="0.3">
      <c r="Z158" s="9" t="s">
        <v>306</v>
      </c>
      <c r="AA158" s="68">
        <v>79</v>
      </c>
    </row>
    <row r="159" spans="26:27" ht="30" hidden="1" customHeight="1" x14ac:dyDescent="0.3">
      <c r="Z159" s="9" t="s">
        <v>307</v>
      </c>
      <c r="AA159" s="68">
        <v>64</v>
      </c>
    </row>
    <row r="160" spans="26:27" ht="30" customHeight="1" x14ac:dyDescent="0.3">
      <c r="Z160" s="9" t="s">
        <v>308</v>
      </c>
      <c r="AA160" s="68">
        <v>64</v>
      </c>
    </row>
    <row r="161" spans="26:27" ht="30" customHeight="1" x14ac:dyDescent="0.3">
      <c r="Z161" s="9" t="s">
        <v>309</v>
      </c>
      <c r="AA161" s="68">
        <v>64</v>
      </c>
    </row>
    <row r="162" spans="26:27" ht="30" customHeight="1" x14ac:dyDescent="0.3">
      <c r="Z162" s="9" t="s">
        <v>310</v>
      </c>
      <c r="AA162" s="68">
        <v>64</v>
      </c>
    </row>
    <row r="163" spans="26:27" ht="30" customHeight="1" x14ac:dyDescent="0.3">
      <c r="Z163" s="9" t="s">
        <v>311</v>
      </c>
      <c r="AA163" s="68">
        <v>59</v>
      </c>
    </row>
    <row r="164" spans="26:27" ht="30" customHeight="1" x14ac:dyDescent="0.3">
      <c r="Z164" s="9" t="s">
        <v>312</v>
      </c>
      <c r="AA164" s="68">
        <v>64</v>
      </c>
    </row>
    <row r="165" spans="26:27" ht="30" customHeight="1" x14ac:dyDescent="0.3">
      <c r="Z165" s="9" t="s">
        <v>313</v>
      </c>
      <c r="AA165" s="68">
        <v>79</v>
      </c>
    </row>
    <row r="166" spans="26:27" ht="30" customHeight="1" x14ac:dyDescent="0.3">
      <c r="Z166" s="9" t="s">
        <v>314</v>
      </c>
      <c r="AA166" s="68">
        <v>64</v>
      </c>
    </row>
    <row r="167" spans="26:27" ht="30" customHeight="1" x14ac:dyDescent="0.3">
      <c r="Z167" s="9" t="s">
        <v>315</v>
      </c>
      <c r="AA167" s="68">
        <v>64</v>
      </c>
    </row>
    <row r="168" spans="26:27" ht="30" customHeight="1" x14ac:dyDescent="0.3">
      <c r="Z168" s="9" t="s">
        <v>316</v>
      </c>
      <c r="AA168" s="68">
        <v>69</v>
      </c>
    </row>
    <row r="169" spans="26:27" ht="30" customHeight="1" x14ac:dyDescent="0.3">
      <c r="Z169" s="9" t="s">
        <v>317</v>
      </c>
      <c r="AA169" s="68">
        <v>64</v>
      </c>
    </row>
    <row r="170" spans="26:27" ht="30" customHeight="1" x14ac:dyDescent="0.3">
      <c r="Z170" s="9" t="s">
        <v>318</v>
      </c>
      <c r="AA170" s="68">
        <v>64</v>
      </c>
    </row>
    <row r="171" spans="26:27" ht="30" customHeight="1" x14ac:dyDescent="0.3">
      <c r="Z171" s="9" t="s">
        <v>319</v>
      </c>
      <c r="AA171" s="68">
        <v>74</v>
      </c>
    </row>
    <row r="172" spans="26:27" ht="30" customHeight="1" x14ac:dyDescent="0.3">
      <c r="Z172" s="9" t="s">
        <v>320</v>
      </c>
      <c r="AA172" s="68">
        <v>69</v>
      </c>
    </row>
    <row r="173" spans="26:27" ht="30" customHeight="1" x14ac:dyDescent="0.3">
      <c r="Z173" s="9" t="s">
        <v>321</v>
      </c>
      <c r="AA173" s="68">
        <v>64</v>
      </c>
    </row>
    <row r="174" spans="26:27" ht="30" customHeight="1" x14ac:dyDescent="0.3">
      <c r="Z174" s="9" t="s">
        <v>322</v>
      </c>
      <c r="AA174" s="68">
        <v>64</v>
      </c>
    </row>
    <row r="175" spans="26:27" ht="30" customHeight="1" x14ac:dyDescent="0.3">
      <c r="Z175" s="9" t="s">
        <v>323</v>
      </c>
      <c r="AA175" s="68">
        <v>64</v>
      </c>
    </row>
    <row r="176" spans="26:27" ht="30" customHeight="1" x14ac:dyDescent="0.3">
      <c r="Z176" s="9" t="s">
        <v>324</v>
      </c>
      <c r="AA176" s="68">
        <v>74</v>
      </c>
    </row>
    <row r="177" spans="26:27" ht="30" customHeight="1" x14ac:dyDescent="0.3">
      <c r="Z177" s="9" t="s">
        <v>325</v>
      </c>
      <c r="AA177" s="68">
        <v>64</v>
      </c>
    </row>
    <row r="178" spans="26:27" ht="30" customHeight="1" x14ac:dyDescent="0.3">
      <c r="Z178" s="9" t="s">
        <v>326</v>
      </c>
      <c r="AA178" s="68">
        <v>59</v>
      </c>
    </row>
    <row r="179" spans="26:27" ht="30" customHeight="1" x14ac:dyDescent="0.3">
      <c r="Z179" s="9" t="s">
        <v>327</v>
      </c>
      <c r="AA179" s="68">
        <v>64</v>
      </c>
    </row>
    <row r="180" spans="26:27" ht="30" customHeight="1" x14ac:dyDescent="0.3">
      <c r="Z180" s="9" t="s">
        <v>328</v>
      </c>
      <c r="AA180" s="68">
        <v>64</v>
      </c>
    </row>
    <row r="181" spans="26:27" ht="30" customHeight="1" x14ac:dyDescent="0.3">
      <c r="Z181" s="9" t="s">
        <v>329</v>
      </c>
      <c r="AA181" s="68">
        <v>69</v>
      </c>
    </row>
    <row r="182" spans="26:27" ht="30" customHeight="1" x14ac:dyDescent="0.3">
      <c r="Z182" s="9" t="s">
        <v>330</v>
      </c>
      <c r="AA182" s="68">
        <v>59</v>
      </c>
    </row>
    <row r="183" spans="26:27" ht="30" customHeight="1" x14ac:dyDescent="0.3">
      <c r="Z183" s="9" t="s">
        <v>331</v>
      </c>
      <c r="AA183" s="68">
        <v>64</v>
      </c>
    </row>
    <row r="184" spans="26:27" ht="30" customHeight="1" x14ac:dyDescent="0.3">
      <c r="Z184" s="9" t="s">
        <v>332</v>
      </c>
      <c r="AA184" s="68">
        <v>59</v>
      </c>
    </row>
    <row r="185" spans="26:27" ht="30" customHeight="1" x14ac:dyDescent="0.3">
      <c r="Z185" s="9" t="s">
        <v>333</v>
      </c>
      <c r="AA185" s="68">
        <v>64</v>
      </c>
    </row>
    <row r="186" spans="26:27" ht="30" customHeight="1" x14ac:dyDescent="0.3">
      <c r="Z186" s="9" t="s">
        <v>334</v>
      </c>
      <c r="AA186" s="68">
        <v>64</v>
      </c>
    </row>
    <row r="187" spans="26:27" ht="30" customHeight="1" x14ac:dyDescent="0.3">
      <c r="Z187" s="9" t="s">
        <v>335</v>
      </c>
      <c r="AA187" s="68">
        <v>69</v>
      </c>
    </row>
    <row r="188" spans="26:27" ht="30" customHeight="1" x14ac:dyDescent="0.3">
      <c r="Z188" s="9" t="s">
        <v>336</v>
      </c>
      <c r="AA188" s="68">
        <v>69</v>
      </c>
    </row>
    <row r="189" spans="26:27" ht="30" customHeight="1" x14ac:dyDescent="0.3">
      <c r="Z189" s="9" t="s">
        <v>337</v>
      </c>
      <c r="AA189" s="68">
        <v>69</v>
      </c>
    </row>
    <row r="190" spans="26:27" ht="30" customHeight="1" x14ac:dyDescent="0.3">
      <c r="Z190" s="9" t="s">
        <v>338</v>
      </c>
      <c r="AA190" s="68">
        <v>69</v>
      </c>
    </row>
    <row r="191" spans="26:27" ht="30" customHeight="1" x14ac:dyDescent="0.3">
      <c r="Z191" s="9" t="s">
        <v>339</v>
      </c>
      <c r="AA191" s="68">
        <v>69</v>
      </c>
    </row>
    <row r="192" spans="26:27" ht="30" customHeight="1" x14ac:dyDescent="0.3">
      <c r="Z192" s="9" t="s">
        <v>340</v>
      </c>
      <c r="AA192" s="68">
        <v>69</v>
      </c>
    </row>
    <row r="193" spans="26:27" ht="30" customHeight="1" x14ac:dyDescent="0.3">
      <c r="Z193" s="9" t="s">
        <v>341</v>
      </c>
      <c r="AA193" s="68">
        <v>69</v>
      </c>
    </row>
    <row r="194" spans="26:27" ht="30" customHeight="1" x14ac:dyDescent="0.3">
      <c r="Z194" s="9" t="s">
        <v>342</v>
      </c>
      <c r="AA194" s="68">
        <v>64</v>
      </c>
    </row>
    <row r="195" spans="26:27" ht="30" customHeight="1" x14ac:dyDescent="0.3">
      <c r="Z195" s="9" t="s">
        <v>343</v>
      </c>
      <c r="AA195" s="68">
        <v>69</v>
      </c>
    </row>
    <row r="196" spans="26:27" ht="30" customHeight="1" x14ac:dyDescent="0.3">
      <c r="Z196" s="9" t="s">
        <v>344</v>
      </c>
      <c r="AA196" s="68">
        <v>69</v>
      </c>
    </row>
    <row r="197" spans="26:27" ht="30" customHeight="1" x14ac:dyDescent="0.3">
      <c r="Z197" s="9" t="s">
        <v>345</v>
      </c>
      <c r="AA197" s="68">
        <v>69</v>
      </c>
    </row>
    <row r="198" spans="26:27" ht="30" customHeight="1" x14ac:dyDescent="0.3">
      <c r="Z198" s="9" t="s">
        <v>346</v>
      </c>
      <c r="AA198" s="68">
        <v>64</v>
      </c>
    </row>
    <row r="199" spans="26:27" ht="30" customHeight="1" x14ac:dyDescent="0.3">
      <c r="Z199" s="9" t="s">
        <v>347</v>
      </c>
      <c r="AA199" s="68">
        <v>69</v>
      </c>
    </row>
    <row r="200" spans="26:27" ht="30" customHeight="1" x14ac:dyDescent="0.3">
      <c r="Z200" s="9" t="s">
        <v>348</v>
      </c>
      <c r="AA200" s="68">
        <v>64</v>
      </c>
    </row>
    <row r="201" spans="26:27" ht="30" customHeight="1" x14ac:dyDescent="0.3">
      <c r="Z201" s="9" t="s">
        <v>349</v>
      </c>
      <c r="AA201" s="68">
        <v>69</v>
      </c>
    </row>
    <row r="202" spans="26:27" ht="30" customHeight="1" x14ac:dyDescent="0.3">
      <c r="Z202" s="9" t="s">
        <v>350</v>
      </c>
      <c r="AA202" s="68">
        <v>69</v>
      </c>
    </row>
    <row r="203" spans="26:27" ht="30" customHeight="1" x14ac:dyDescent="0.3">
      <c r="Z203" s="9" t="s">
        <v>351</v>
      </c>
      <c r="AA203" s="68">
        <v>69</v>
      </c>
    </row>
    <row r="204" spans="26:27" ht="30" customHeight="1" x14ac:dyDescent="0.3">
      <c r="Z204" s="9" t="s">
        <v>352</v>
      </c>
      <c r="AA204" s="68">
        <v>64</v>
      </c>
    </row>
    <row r="205" spans="26:27" ht="30" customHeight="1" x14ac:dyDescent="0.3">
      <c r="Z205" s="9" t="s">
        <v>353</v>
      </c>
      <c r="AA205" s="68">
        <v>69</v>
      </c>
    </row>
    <row r="206" spans="26:27" ht="30" customHeight="1" x14ac:dyDescent="0.3">
      <c r="Z206" s="9" t="s">
        <v>354</v>
      </c>
      <c r="AA206" s="68">
        <v>74</v>
      </c>
    </row>
    <row r="207" spans="26:27" ht="30" customHeight="1" x14ac:dyDescent="0.3">
      <c r="Z207" s="9" t="s">
        <v>355</v>
      </c>
      <c r="AA207" s="68">
        <v>69</v>
      </c>
    </row>
    <row r="208" spans="26:27" ht="30" customHeight="1" x14ac:dyDescent="0.3">
      <c r="Z208" s="9" t="s">
        <v>356</v>
      </c>
      <c r="AA208" s="68">
        <v>74</v>
      </c>
    </row>
    <row r="209" spans="26:27" ht="30" customHeight="1" x14ac:dyDescent="0.3">
      <c r="Z209" s="9" t="s">
        <v>357</v>
      </c>
      <c r="AA209" s="68">
        <v>69</v>
      </c>
    </row>
    <row r="210" spans="26:27" ht="30" customHeight="1" x14ac:dyDescent="0.3">
      <c r="Z210" s="9" t="s">
        <v>358</v>
      </c>
      <c r="AA210" s="68">
        <v>79</v>
      </c>
    </row>
    <row r="211" spans="26:27" ht="30" customHeight="1" x14ac:dyDescent="0.3">
      <c r="Z211" s="9" t="s">
        <v>359</v>
      </c>
      <c r="AA211" s="68">
        <v>79</v>
      </c>
    </row>
    <row r="212" spans="26:27" ht="30" customHeight="1" x14ac:dyDescent="0.3">
      <c r="Z212" s="9" t="s">
        <v>360</v>
      </c>
      <c r="AA212" s="68">
        <v>69</v>
      </c>
    </row>
    <row r="213" spans="26:27" ht="30" customHeight="1" x14ac:dyDescent="0.3">
      <c r="Z213" s="9" t="s">
        <v>361</v>
      </c>
      <c r="AA213" s="68">
        <v>69</v>
      </c>
    </row>
    <row r="214" spans="26:27" ht="30" customHeight="1" x14ac:dyDescent="0.3">
      <c r="Z214" s="9" t="s">
        <v>362</v>
      </c>
      <c r="AA214" s="68">
        <v>69</v>
      </c>
    </row>
    <row r="215" spans="26:27" ht="30" customHeight="1" x14ac:dyDescent="0.3">
      <c r="Z215" s="9" t="s">
        <v>363</v>
      </c>
      <c r="AA215" s="68">
        <v>69</v>
      </c>
    </row>
    <row r="216" spans="26:27" ht="30" customHeight="1" x14ac:dyDescent="0.3">
      <c r="Z216" s="9" t="s">
        <v>364</v>
      </c>
      <c r="AA216" s="68">
        <v>69</v>
      </c>
    </row>
    <row r="217" spans="26:27" ht="30" customHeight="1" x14ac:dyDescent="0.3">
      <c r="Z217" s="9" t="s">
        <v>365</v>
      </c>
      <c r="AA217" s="68">
        <v>64</v>
      </c>
    </row>
    <row r="218" spans="26:27" ht="30" customHeight="1" x14ac:dyDescent="0.3">
      <c r="Z218" s="9" t="s">
        <v>366</v>
      </c>
      <c r="AA218" s="68">
        <v>64</v>
      </c>
    </row>
    <row r="219" spans="26:27" ht="30" customHeight="1" x14ac:dyDescent="0.3">
      <c r="Z219" s="9" t="s">
        <v>367</v>
      </c>
      <c r="AA219" s="68">
        <v>74</v>
      </c>
    </row>
    <row r="220" spans="26:27" ht="30" customHeight="1" x14ac:dyDescent="0.3">
      <c r="Z220" s="9" t="s">
        <v>368</v>
      </c>
      <c r="AA220" s="68">
        <v>64</v>
      </c>
    </row>
    <row r="221" spans="26:27" ht="30" customHeight="1" x14ac:dyDescent="0.3">
      <c r="Z221" s="9" t="s">
        <v>369</v>
      </c>
      <c r="AA221" s="68">
        <v>64</v>
      </c>
    </row>
    <row r="222" spans="26:27" ht="30" customHeight="1" x14ac:dyDescent="0.3">
      <c r="Z222" s="9" t="s">
        <v>370</v>
      </c>
      <c r="AA222" s="68">
        <v>64</v>
      </c>
    </row>
    <row r="223" spans="26:27" ht="30" customHeight="1" x14ac:dyDescent="0.3">
      <c r="Z223" s="9" t="s">
        <v>371</v>
      </c>
      <c r="AA223" s="68">
        <v>64</v>
      </c>
    </row>
    <row r="224" spans="26:27" ht="30" customHeight="1" x14ac:dyDescent="0.3">
      <c r="Z224" s="9" t="s">
        <v>372</v>
      </c>
      <c r="AA224" s="68">
        <v>74</v>
      </c>
    </row>
    <row r="225" spans="26:27" ht="30" customHeight="1" x14ac:dyDescent="0.3">
      <c r="Z225" s="9" t="s">
        <v>373</v>
      </c>
      <c r="AA225" s="68">
        <v>69</v>
      </c>
    </row>
    <row r="226" spans="26:27" ht="30" customHeight="1" x14ac:dyDescent="0.3">
      <c r="Z226" s="9" t="s">
        <v>374</v>
      </c>
      <c r="AA226" s="68">
        <v>64</v>
      </c>
    </row>
    <row r="227" spans="26:27" ht="30" customHeight="1" x14ac:dyDescent="0.3">
      <c r="Z227" s="9" t="s">
        <v>375</v>
      </c>
      <c r="AA227" s="68">
        <v>64</v>
      </c>
    </row>
    <row r="228" spans="26:27" ht="30" customHeight="1" x14ac:dyDescent="0.3">
      <c r="Z228" s="9" t="s">
        <v>376</v>
      </c>
      <c r="AA228" s="68">
        <v>59</v>
      </c>
    </row>
    <row r="229" spans="26:27" ht="30" customHeight="1" x14ac:dyDescent="0.3">
      <c r="Z229" s="9" t="s">
        <v>377</v>
      </c>
      <c r="AA229" s="68">
        <v>59</v>
      </c>
    </row>
    <row r="230" spans="26:27" ht="30" customHeight="1" x14ac:dyDescent="0.3">
      <c r="Z230" s="9" t="s">
        <v>378</v>
      </c>
      <c r="AA230" s="68">
        <v>64</v>
      </c>
    </row>
    <row r="231" spans="26:27" ht="30" customHeight="1" x14ac:dyDescent="0.3">
      <c r="Z231" s="9" t="s">
        <v>379</v>
      </c>
      <c r="AA231" s="68">
        <v>59</v>
      </c>
    </row>
    <row r="232" spans="26:27" ht="30" customHeight="1" x14ac:dyDescent="0.3">
      <c r="Z232" s="9" t="s">
        <v>380</v>
      </c>
      <c r="AA232" s="68">
        <v>64</v>
      </c>
    </row>
    <row r="233" spans="26:27" ht="30" customHeight="1" x14ac:dyDescent="0.3">
      <c r="Z233" s="9" t="s">
        <v>381</v>
      </c>
      <c r="AA233" s="68">
        <v>64</v>
      </c>
    </row>
    <row r="234" spans="26:27" ht="30" customHeight="1" x14ac:dyDescent="0.3">
      <c r="Z234" s="9" t="s">
        <v>382</v>
      </c>
      <c r="AA234" s="68">
        <v>64</v>
      </c>
    </row>
    <row r="235" spans="26:27" ht="30" customHeight="1" x14ac:dyDescent="0.3">
      <c r="Z235" s="9" t="s">
        <v>383</v>
      </c>
      <c r="AA235" s="68">
        <v>64</v>
      </c>
    </row>
    <row r="236" spans="26:27" ht="30" customHeight="1" x14ac:dyDescent="0.3">
      <c r="Z236" s="9" t="s">
        <v>384</v>
      </c>
      <c r="AA236" s="68">
        <v>64</v>
      </c>
    </row>
    <row r="237" spans="26:27" ht="30" customHeight="1" x14ac:dyDescent="0.3">
      <c r="Z237" s="9" t="s">
        <v>385</v>
      </c>
      <c r="AA237" s="68">
        <v>69</v>
      </c>
    </row>
    <row r="238" spans="26:27" ht="30" customHeight="1" x14ac:dyDescent="0.3">
      <c r="Z238" s="9" t="s">
        <v>386</v>
      </c>
      <c r="AA238" s="68">
        <v>74</v>
      </c>
    </row>
    <row r="239" spans="26:27" ht="30" customHeight="1" x14ac:dyDescent="0.3">
      <c r="Z239" s="9" t="s">
        <v>387</v>
      </c>
      <c r="AA239" s="68">
        <v>69</v>
      </c>
    </row>
    <row r="240" spans="26:27" ht="30" customHeight="1" x14ac:dyDescent="0.3">
      <c r="Z240" s="9" t="s">
        <v>388</v>
      </c>
      <c r="AA240" s="68">
        <v>64</v>
      </c>
    </row>
    <row r="241" spans="26:27" ht="30" customHeight="1" x14ac:dyDescent="0.3">
      <c r="Z241" s="9" t="s">
        <v>389</v>
      </c>
      <c r="AA241" s="68">
        <v>64</v>
      </c>
    </row>
    <row r="242" spans="26:27" ht="30" customHeight="1" x14ac:dyDescent="0.3">
      <c r="Z242" s="9" t="s">
        <v>390</v>
      </c>
      <c r="AA242" s="68">
        <v>64</v>
      </c>
    </row>
    <row r="243" spans="26:27" ht="30" customHeight="1" x14ac:dyDescent="0.3">
      <c r="Z243" s="9" t="s">
        <v>391</v>
      </c>
      <c r="AA243" s="68">
        <v>59</v>
      </c>
    </row>
    <row r="244" spans="26:27" ht="30" customHeight="1" x14ac:dyDescent="0.3">
      <c r="Z244" s="9" t="s">
        <v>392</v>
      </c>
      <c r="AA244" s="68">
        <v>64</v>
      </c>
    </row>
    <row r="245" spans="26:27" ht="30" customHeight="1" x14ac:dyDescent="0.3">
      <c r="Z245" s="9" t="s">
        <v>393</v>
      </c>
      <c r="AA245" s="68">
        <v>64</v>
      </c>
    </row>
    <row r="246" spans="26:27" ht="30" customHeight="1" x14ac:dyDescent="0.3">
      <c r="Z246" s="9" t="s">
        <v>394</v>
      </c>
      <c r="AA246" s="68">
        <v>74</v>
      </c>
    </row>
    <row r="247" spans="26:27" ht="30" customHeight="1" x14ac:dyDescent="0.3">
      <c r="Z247" s="9" t="s">
        <v>395</v>
      </c>
      <c r="AA247" s="68">
        <v>59</v>
      </c>
    </row>
    <row r="248" spans="26:27" ht="30" customHeight="1" x14ac:dyDescent="0.3">
      <c r="Z248" s="9" t="s">
        <v>396</v>
      </c>
      <c r="AA248" s="68">
        <v>64</v>
      </c>
    </row>
    <row r="249" spans="26:27" ht="30" customHeight="1" x14ac:dyDescent="0.3">
      <c r="Z249" s="9" t="s">
        <v>397</v>
      </c>
      <c r="AA249" s="68">
        <v>69</v>
      </c>
    </row>
    <row r="250" spans="26:27" ht="30" customHeight="1" x14ac:dyDescent="0.3">
      <c r="Z250" s="9" t="s">
        <v>398</v>
      </c>
      <c r="AA250" s="68">
        <v>79</v>
      </c>
    </row>
    <row r="251" spans="26:27" ht="30" customHeight="1" x14ac:dyDescent="0.3">
      <c r="Z251" s="9" t="s">
        <v>399</v>
      </c>
      <c r="AA251" s="68">
        <v>64</v>
      </c>
    </row>
    <row r="252" spans="26:27" ht="30" customHeight="1" x14ac:dyDescent="0.3">
      <c r="Z252" s="9" t="s">
        <v>400</v>
      </c>
      <c r="AA252" s="68">
        <v>59</v>
      </c>
    </row>
    <row r="253" spans="26:27" ht="30" customHeight="1" x14ac:dyDescent="0.3">
      <c r="Z253" s="9" t="s">
        <v>401</v>
      </c>
      <c r="AA253" s="68">
        <v>69</v>
      </c>
    </row>
    <row r="254" spans="26:27" ht="30" customHeight="1" x14ac:dyDescent="0.3">
      <c r="Z254" s="9" t="s">
        <v>402</v>
      </c>
      <c r="AA254" s="68">
        <v>69</v>
      </c>
    </row>
    <row r="255" spans="26:27" ht="30" customHeight="1" x14ac:dyDescent="0.3">
      <c r="Z255" s="9" t="s">
        <v>403</v>
      </c>
      <c r="AA255" s="68">
        <v>64</v>
      </c>
    </row>
    <row r="256" spans="26:27" ht="30" customHeight="1" x14ac:dyDescent="0.3">
      <c r="Z256" s="9" t="s">
        <v>404</v>
      </c>
      <c r="AA256" s="68">
        <v>64</v>
      </c>
    </row>
    <row r="257" spans="26:27" ht="30" customHeight="1" x14ac:dyDescent="0.3">
      <c r="Z257" s="9" t="s">
        <v>405</v>
      </c>
      <c r="AA257" s="68">
        <v>79</v>
      </c>
    </row>
    <row r="258" spans="26:27" ht="30" customHeight="1" x14ac:dyDescent="0.3">
      <c r="Z258" s="9" t="s">
        <v>406</v>
      </c>
      <c r="AA258" s="68">
        <v>64</v>
      </c>
    </row>
    <row r="259" spans="26:27" ht="30" customHeight="1" x14ac:dyDescent="0.3">
      <c r="Z259" s="9" t="s">
        <v>407</v>
      </c>
      <c r="AA259" s="68">
        <v>69</v>
      </c>
    </row>
    <row r="260" spans="26:27" ht="30" customHeight="1" x14ac:dyDescent="0.3">
      <c r="Z260" s="9" t="s">
        <v>408</v>
      </c>
      <c r="AA260" s="68">
        <v>69</v>
      </c>
    </row>
    <row r="261" spans="26:27" ht="30" customHeight="1" x14ac:dyDescent="0.3">
      <c r="Z261" s="9" t="s">
        <v>409</v>
      </c>
      <c r="AA261" s="68">
        <v>74</v>
      </c>
    </row>
    <row r="262" spans="26:27" ht="30" customHeight="1" x14ac:dyDescent="0.3">
      <c r="Z262" s="9" t="s">
        <v>410</v>
      </c>
      <c r="AA262" s="68">
        <v>64</v>
      </c>
    </row>
    <row r="263" spans="26:27" ht="30" customHeight="1" x14ac:dyDescent="0.3">
      <c r="Z263" s="9" t="s">
        <v>411</v>
      </c>
      <c r="AA263" s="68">
        <v>64</v>
      </c>
    </row>
    <row r="264" spans="26:27" ht="30" customHeight="1" x14ac:dyDescent="0.3">
      <c r="Z264" s="9" t="s">
        <v>412</v>
      </c>
      <c r="AA264" s="68">
        <v>69</v>
      </c>
    </row>
    <row r="265" spans="26:27" ht="30" customHeight="1" x14ac:dyDescent="0.3">
      <c r="Z265" s="9" t="s">
        <v>413</v>
      </c>
      <c r="AA265" s="68">
        <v>64</v>
      </c>
    </row>
    <row r="266" spans="26:27" ht="30" customHeight="1" x14ac:dyDescent="0.3">
      <c r="Z266" s="9" t="s">
        <v>414</v>
      </c>
      <c r="AA266" s="68">
        <v>64</v>
      </c>
    </row>
    <row r="267" spans="26:27" ht="30" customHeight="1" x14ac:dyDescent="0.3">
      <c r="Z267" s="9" t="s">
        <v>415</v>
      </c>
      <c r="AA267" s="68">
        <v>69</v>
      </c>
    </row>
    <row r="268" spans="26:27" ht="30" customHeight="1" x14ac:dyDescent="0.3">
      <c r="Z268" s="9" t="s">
        <v>416</v>
      </c>
      <c r="AA268" s="68">
        <v>79</v>
      </c>
    </row>
    <row r="269" spans="26:27" ht="30" customHeight="1" x14ac:dyDescent="0.3">
      <c r="Z269" s="9" t="s">
        <v>417</v>
      </c>
      <c r="AA269" s="68">
        <v>64</v>
      </c>
    </row>
    <row r="270" spans="26:27" ht="30" customHeight="1" x14ac:dyDescent="0.3">
      <c r="Z270" s="9" t="s">
        <v>418</v>
      </c>
      <c r="AA270" s="68">
        <v>64</v>
      </c>
    </row>
    <row r="271" spans="26:27" ht="30" customHeight="1" x14ac:dyDescent="0.3">
      <c r="Z271" s="9" t="s">
        <v>419</v>
      </c>
      <c r="AA271" s="68">
        <v>64</v>
      </c>
    </row>
    <row r="272" spans="26:27" ht="30" customHeight="1" x14ac:dyDescent="0.3">
      <c r="Z272" s="9" t="s">
        <v>420</v>
      </c>
      <c r="AA272" s="68">
        <v>64</v>
      </c>
    </row>
    <row r="273" spans="26:27" ht="30" customHeight="1" x14ac:dyDescent="0.3">
      <c r="Z273" s="9" t="s">
        <v>421</v>
      </c>
      <c r="AA273" s="68">
        <v>69</v>
      </c>
    </row>
    <row r="274" spans="26:27" ht="30" customHeight="1" x14ac:dyDescent="0.3">
      <c r="Z274" s="9" t="s">
        <v>422</v>
      </c>
      <c r="AA274" s="68">
        <v>64</v>
      </c>
    </row>
    <row r="275" spans="26:27" ht="30" customHeight="1" x14ac:dyDescent="0.3">
      <c r="Z275" s="9" t="s">
        <v>423</v>
      </c>
      <c r="AA275" s="68">
        <v>64</v>
      </c>
    </row>
    <row r="276" spans="26:27" ht="30" customHeight="1" x14ac:dyDescent="0.3">
      <c r="Z276" s="9" t="s">
        <v>424</v>
      </c>
      <c r="AA276" s="68">
        <v>69</v>
      </c>
    </row>
    <row r="277" spans="26:27" ht="30" customHeight="1" x14ac:dyDescent="0.3">
      <c r="Z277" s="9" t="s">
        <v>425</v>
      </c>
      <c r="AA277" s="68">
        <v>64</v>
      </c>
    </row>
    <row r="278" spans="26:27" ht="30" customHeight="1" x14ac:dyDescent="0.3">
      <c r="Z278" s="9" t="s">
        <v>426</v>
      </c>
      <c r="AA278" s="68">
        <v>59</v>
      </c>
    </row>
    <row r="279" spans="26:27" ht="30" customHeight="1" x14ac:dyDescent="0.3">
      <c r="Z279" s="9" t="s">
        <v>427</v>
      </c>
      <c r="AA279" s="68">
        <v>64</v>
      </c>
    </row>
    <row r="280" spans="26:27" ht="30" customHeight="1" x14ac:dyDescent="0.3">
      <c r="Z280" s="9" t="s">
        <v>428</v>
      </c>
      <c r="AA280" s="68">
        <v>64</v>
      </c>
    </row>
    <row r="281" spans="26:27" ht="30" customHeight="1" x14ac:dyDescent="0.3">
      <c r="Z281" s="9" t="s">
        <v>429</v>
      </c>
      <c r="AA281" s="68">
        <v>64</v>
      </c>
    </row>
    <row r="282" spans="26:27" ht="30" customHeight="1" x14ac:dyDescent="0.3">
      <c r="Z282" s="9" t="s">
        <v>430</v>
      </c>
      <c r="AA282" s="68">
        <v>59</v>
      </c>
    </row>
    <row r="283" spans="26:27" ht="30" customHeight="1" x14ac:dyDescent="0.3">
      <c r="Z283" s="9" t="s">
        <v>431</v>
      </c>
      <c r="AA283" s="68">
        <v>64</v>
      </c>
    </row>
    <row r="284" spans="26:27" ht="30" customHeight="1" x14ac:dyDescent="0.3">
      <c r="Z284" s="9" t="s">
        <v>432</v>
      </c>
      <c r="AA284" s="68">
        <v>69</v>
      </c>
    </row>
    <row r="285" spans="26:27" ht="30" customHeight="1" x14ac:dyDescent="0.3">
      <c r="Z285" s="9" t="s">
        <v>433</v>
      </c>
      <c r="AA285" s="68">
        <v>79</v>
      </c>
    </row>
    <row r="286" spans="26:27" ht="30" customHeight="1" x14ac:dyDescent="0.3">
      <c r="Z286" s="9" t="s">
        <v>434</v>
      </c>
      <c r="AA286" s="68">
        <v>64</v>
      </c>
    </row>
    <row r="287" spans="26:27" ht="30" customHeight="1" x14ac:dyDescent="0.3">
      <c r="Z287" s="9" t="s">
        <v>435</v>
      </c>
      <c r="AA287" s="68">
        <v>64</v>
      </c>
    </row>
    <row r="288" spans="26:27" ht="30" customHeight="1" x14ac:dyDescent="0.3">
      <c r="Z288" s="9" t="s">
        <v>436</v>
      </c>
      <c r="AA288" s="68">
        <v>59</v>
      </c>
    </row>
    <row r="289" spans="26:27" ht="30" customHeight="1" x14ac:dyDescent="0.3">
      <c r="Z289" s="9" t="s">
        <v>437</v>
      </c>
      <c r="AA289" s="68">
        <v>69</v>
      </c>
    </row>
    <row r="290" spans="26:27" ht="30" customHeight="1" x14ac:dyDescent="0.3">
      <c r="Z290" s="9" t="s">
        <v>438</v>
      </c>
      <c r="AA290" s="68">
        <v>69</v>
      </c>
    </row>
    <row r="291" spans="26:27" ht="30" customHeight="1" x14ac:dyDescent="0.3">
      <c r="Z291" s="9" t="s">
        <v>439</v>
      </c>
      <c r="AA291" s="68">
        <v>64</v>
      </c>
    </row>
    <row r="292" spans="26:27" ht="30" customHeight="1" x14ac:dyDescent="0.3">
      <c r="Z292" s="9" t="s">
        <v>440</v>
      </c>
      <c r="AA292" s="68">
        <v>64</v>
      </c>
    </row>
    <row r="293" spans="26:27" ht="30" customHeight="1" x14ac:dyDescent="0.3">
      <c r="Z293" s="9" t="s">
        <v>441</v>
      </c>
      <c r="AA293" s="68">
        <v>59</v>
      </c>
    </row>
    <row r="294" spans="26:27" ht="30" customHeight="1" x14ac:dyDescent="0.3">
      <c r="Z294" s="9" t="s">
        <v>442</v>
      </c>
      <c r="AA294" s="68">
        <v>64</v>
      </c>
    </row>
    <row r="295" spans="26:27" ht="30" customHeight="1" x14ac:dyDescent="0.3">
      <c r="Z295" s="9" t="s">
        <v>443</v>
      </c>
      <c r="AA295" s="68">
        <v>64</v>
      </c>
    </row>
    <row r="296" spans="26:27" ht="30" customHeight="1" x14ac:dyDescent="0.3">
      <c r="Z296" s="9" t="s">
        <v>444</v>
      </c>
      <c r="AA296" s="68">
        <v>64</v>
      </c>
    </row>
    <row r="297" spans="26:27" ht="30" customHeight="1" x14ac:dyDescent="0.3">
      <c r="Z297" s="9" t="s">
        <v>445</v>
      </c>
      <c r="AA297" s="68">
        <v>69</v>
      </c>
    </row>
    <row r="298" spans="26:27" ht="30" customHeight="1" x14ac:dyDescent="0.3">
      <c r="Z298" s="9" t="s">
        <v>446</v>
      </c>
      <c r="AA298" s="68">
        <v>79</v>
      </c>
    </row>
    <row r="299" spans="26:27" ht="30" customHeight="1" x14ac:dyDescent="0.3">
      <c r="Z299" s="9" t="s">
        <v>447</v>
      </c>
      <c r="AA299" s="68">
        <v>69</v>
      </c>
    </row>
    <row r="300" spans="26:27" ht="30" customHeight="1" x14ac:dyDescent="0.3">
      <c r="Z300" s="9" t="s">
        <v>448</v>
      </c>
      <c r="AA300" s="68">
        <v>79</v>
      </c>
    </row>
    <row r="301" spans="26:27" ht="30" customHeight="1" x14ac:dyDescent="0.3">
      <c r="Z301" s="9" t="s">
        <v>449</v>
      </c>
      <c r="AA301" s="68">
        <v>64</v>
      </c>
    </row>
    <row r="302" spans="26:27" ht="30" customHeight="1" x14ac:dyDescent="0.3">
      <c r="Z302" s="9" t="s">
        <v>450</v>
      </c>
      <c r="AA302" s="68">
        <v>74</v>
      </c>
    </row>
    <row r="303" spans="26:27" ht="30" customHeight="1" x14ac:dyDescent="0.3">
      <c r="Z303" s="9" t="s">
        <v>451</v>
      </c>
      <c r="AA303" s="68">
        <v>74</v>
      </c>
    </row>
    <row r="304" spans="26:27" ht="30" customHeight="1" x14ac:dyDescent="0.3">
      <c r="Z304" s="9" t="s">
        <v>452</v>
      </c>
      <c r="AA304" s="68">
        <v>74</v>
      </c>
    </row>
    <row r="305" spans="26:27" ht="30" customHeight="1" x14ac:dyDescent="0.3">
      <c r="Z305" s="9" t="s">
        <v>453</v>
      </c>
      <c r="AA305" s="68">
        <v>74</v>
      </c>
    </row>
    <row r="306" spans="26:27" ht="30" customHeight="1" x14ac:dyDescent="0.3">
      <c r="Z306" s="9" t="s">
        <v>454</v>
      </c>
      <c r="AA306" s="68">
        <v>69</v>
      </c>
    </row>
    <row r="307" spans="26:27" ht="30" customHeight="1" x14ac:dyDescent="0.3">
      <c r="Z307" s="9" t="s">
        <v>455</v>
      </c>
      <c r="AA307" s="68">
        <v>79</v>
      </c>
    </row>
    <row r="308" spans="26:27" ht="30" customHeight="1" x14ac:dyDescent="0.3">
      <c r="Z308" s="9" t="s">
        <v>456</v>
      </c>
      <c r="AA308" s="68">
        <v>74</v>
      </c>
    </row>
    <row r="309" spans="26:27" ht="30" customHeight="1" x14ac:dyDescent="0.3">
      <c r="Z309" s="9" t="s">
        <v>457</v>
      </c>
      <c r="AA309" s="68">
        <v>69</v>
      </c>
    </row>
    <row r="310" spans="26:27" ht="30" customHeight="1" x14ac:dyDescent="0.3">
      <c r="Z310" s="9" t="s">
        <v>458</v>
      </c>
      <c r="AA310" s="68">
        <v>74</v>
      </c>
    </row>
    <row r="311" spans="26:27" ht="30" customHeight="1" x14ac:dyDescent="0.3">
      <c r="Z311" s="9" t="s">
        <v>459</v>
      </c>
      <c r="AA311" s="68">
        <v>59</v>
      </c>
    </row>
    <row r="312" spans="26:27" ht="30" customHeight="1" x14ac:dyDescent="0.3">
      <c r="Z312" s="9" t="s">
        <v>460</v>
      </c>
      <c r="AA312" s="68">
        <v>64</v>
      </c>
    </row>
    <row r="313" spans="26:27" ht="30" customHeight="1" x14ac:dyDescent="0.3">
      <c r="Z313" s="9" t="s">
        <v>461</v>
      </c>
      <c r="AA313" s="68">
        <v>64</v>
      </c>
    </row>
    <row r="314" spans="26:27" ht="30" customHeight="1" x14ac:dyDescent="0.3">
      <c r="Z314" s="9" t="s">
        <v>462</v>
      </c>
      <c r="AA314" s="68">
        <v>64</v>
      </c>
    </row>
    <row r="315" spans="26:27" ht="30" customHeight="1" x14ac:dyDescent="0.3">
      <c r="Z315" s="9" t="s">
        <v>463</v>
      </c>
      <c r="AA315" s="68">
        <v>74</v>
      </c>
    </row>
    <row r="316" spans="26:27" ht="30" customHeight="1" x14ac:dyDescent="0.3">
      <c r="Z316" s="9" t="s">
        <v>464</v>
      </c>
      <c r="AA316" s="68">
        <v>59</v>
      </c>
    </row>
    <row r="317" spans="26:27" ht="30" customHeight="1" x14ac:dyDescent="0.3">
      <c r="Z317" s="9" t="s">
        <v>465</v>
      </c>
      <c r="AA317" s="68">
        <v>64</v>
      </c>
    </row>
    <row r="318" spans="26:27" ht="30" customHeight="1" x14ac:dyDescent="0.3">
      <c r="Z318" s="9" t="s">
        <v>466</v>
      </c>
      <c r="AA318" s="68">
        <v>59</v>
      </c>
    </row>
    <row r="319" spans="26:27" ht="30" customHeight="1" x14ac:dyDescent="0.3">
      <c r="Z319" s="9" t="s">
        <v>467</v>
      </c>
      <c r="AA319" s="68">
        <v>69</v>
      </c>
    </row>
    <row r="320" spans="26:27" ht="30" customHeight="1" x14ac:dyDescent="0.3">
      <c r="Z320" s="9" t="s">
        <v>468</v>
      </c>
      <c r="AA320" s="68">
        <v>79</v>
      </c>
    </row>
    <row r="321" spans="26:27" ht="30" customHeight="1" x14ac:dyDescent="0.3">
      <c r="Z321" s="9" t="s">
        <v>469</v>
      </c>
      <c r="AA321" s="68">
        <v>69</v>
      </c>
    </row>
    <row r="322" spans="26:27" ht="30" customHeight="1" x14ac:dyDescent="0.3">
      <c r="AA322" s="44">
        <f>SUM(AA2:AA321)</f>
        <v>21775</v>
      </c>
    </row>
  </sheetData>
  <sheetProtection password="C5ED" sheet="1" selectLockedCells="1"/>
  <autoFilter ref="T1:T301"/>
  <mergeCells count="44">
    <mergeCell ref="A29:B29"/>
    <mergeCell ref="A30:B30"/>
    <mergeCell ref="D15:E15"/>
    <mergeCell ref="C1:F1"/>
    <mergeCell ref="C2:F2"/>
    <mergeCell ref="C3:F3"/>
    <mergeCell ref="C4:F4"/>
    <mergeCell ref="B8:D8"/>
    <mergeCell ref="B9:D9"/>
    <mergeCell ref="B10:D10"/>
    <mergeCell ref="A11:B11"/>
    <mergeCell ref="C11:G11"/>
    <mergeCell ref="A12:B12"/>
    <mergeCell ref="D14:E14"/>
    <mergeCell ref="A28:B28"/>
    <mergeCell ref="D16:E16"/>
    <mergeCell ref="D17:E17"/>
    <mergeCell ref="A19:B19"/>
    <mergeCell ref="A20:B20"/>
    <mergeCell ref="A21:B21"/>
    <mergeCell ref="A22:B22"/>
    <mergeCell ref="A23:B23"/>
    <mergeCell ref="A24:B24"/>
    <mergeCell ref="A25:B25"/>
    <mergeCell ref="A26:B26"/>
    <mergeCell ref="A27:B27"/>
    <mergeCell ref="A31:B31"/>
    <mergeCell ref="A32:B32"/>
    <mergeCell ref="A33:B33"/>
    <mergeCell ref="G35:H35"/>
    <mergeCell ref="A36:F36"/>
    <mergeCell ref="G36:H36"/>
    <mergeCell ref="A34:B34"/>
    <mergeCell ref="A35:F35"/>
    <mergeCell ref="A37:F37"/>
    <mergeCell ref="A55:F55"/>
    <mergeCell ref="A38:F38"/>
    <mergeCell ref="A71:B71"/>
    <mergeCell ref="A39:F39"/>
    <mergeCell ref="B50:E50"/>
    <mergeCell ref="B51:E51"/>
    <mergeCell ref="A52:F52"/>
    <mergeCell ref="B53:E53"/>
    <mergeCell ref="B54:E54"/>
  </mergeCells>
  <dataValidations count="7">
    <dataValidation type="list" allowBlank="1" showInputMessage="1" showErrorMessage="1" sqref="C19:H19">
      <formula1>$Z$2:$Z$321</formula1>
    </dataValidation>
    <dataValidation type="list" allowBlank="1" showInputMessage="1" showErrorMessage="1" sqref="I11">
      <formula1>$AB$2:$AB$3</formula1>
    </dataValidation>
    <dataValidation type="list" allowBlank="1" showInputMessage="1" showErrorMessage="1" sqref="B4">
      <formula1>$K$2:$K$5</formula1>
    </dataValidation>
    <dataValidation type="list" allowBlank="1" showInputMessage="1" showErrorMessage="1" sqref="A14:A17">
      <formula1>$N$2:$N$3</formula1>
    </dataValidation>
    <dataValidation type="list" allowBlank="1" showInputMessage="1" showErrorMessage="1" sqref="B1">
      <formula1>$P$2:$P$7</formula1>
    </dataValidation>
    <dataValidation type="list" allowBlank="1" showInputMessage="1" showErrorMessage="1" sqref="C23:H25">
      <formula1>C64</formula1>
    </dataValidation>
    <dataValidation type="list" allowBlank="1" showInputMessage="1" showErrorMessage="1" sqref="C21:H21">
      <formula1>$O$2:$O$3</formula1>
    </dataValidation>
  </dataValidations>
  <printOptions horizontalCentered="1" verticalCentered="1" gridLines="1"/>
  <pageMargins left="0.25" right="0.25" top="0.25" bottom="0.25" header="0.3" footer="0.3"/>
  <pageSetup scale="31" orientation="portrait" r:id="rId1"/>
  <headerFooter>
    <oddFooter>&amp;R&amp;14&amp;D</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42"/>
  <sheetViews>
    <sheetView zoomScale="75" zoomScaleNormal="75" workbookViewId="0">
      <selection activeCell="B1" sqref="B1"/>
    </sheetView>
  </sheetViews>
  <sheetFormatPr defaultColWidth="9.140625" defaultRowHeight="30" customHeight="1" x14ac:dyDescent="0.3"/>
  <cols>
    <col min="1" max="1" width="52.28515625" style="4" customWidth="1"/>
    <col min="2" max="2" width="26.140625" style="4" customWidth="1"/>
    <col min="3" max="5" width="28.7109375" style="4" customWidth="1"/>
    <col min="6" max="6" width="51.42578125" style="4" bestFit="1" customWidth="1"/>
    <col min="7" max="8" width="28.7109375" style="4" customWidth="1"/>
    <col min="9" max="9" width="28.7109375" style="6" customWidth="1"/>
    <col min="10" max="10" width="73.42578125" style="1" bestFit="1" customWidth="1"/>
    <col min="11" max="11" width="13.85546875" style="2" hidden="1" customWidth="1"/>
    <col min="12" max="12" width="20.5703125" style="2" hidden="1" customWidth="1"/>
    <col min="13" max="13" width="25.42578125" style="3" hidden="1" customWidth="1"/>
    <col min="14" max="14" width="25.85546875" style="3" hidden="1" customWidth="1"/>
    <col min="15" max="15" width="26" style="2" hidden="1" customWidth="1"/>
    <col min="16" max="16" width="19" style="1" hidden="1" customWidth="1"/>
    <col min="17" max="17" width="18.28515625" style="2" hidden="1" customWidth="1"/>
    <col min="18" max="18" width="35.7109375" style="1" hidden="1" customWidth="1"/>
    <col min="19" max="19" width="36.140625" style="1" hidden="1" customWidth="1"/>
    <col min="20" max="20" width="46.5703125" style="1" hidden="1" customWidth="1"/>
    <col min="21" max="21" width="9.140625" style="4" hidden="1" customWidth="1"/>
    <col min="22" max="16384" width="9.140625" style="4"/>
  </cols>
  <sheetData>
    <row r="1" spans="1:21" ht="72" customHeight="1" x14ac:dyDescent="0.3">
      <c r="A1" s="42" t="s">
        <v>0</v>
      </c>
      <c r="B1" s="123"/>
      <c r="C1" s="190" t="s">
        <v>1</v>
      </c>
      <c r="D1" s="190"/>
      <c r="E1" s="190"/>
      <c r="F1" s="190"/>
      <c r="G1" s="53"/>
      <c r="H1" s="54" t="s">
        <v>2</v>
      </c>
      <c r="I1" s="55" t="str">
        <f>IF(C$12=0," ",MAX(C12:H12))</f>
        <v xml:space="preserve"> </v>
      </c>
      <c r="J1" s="1" t="s">
        <v>3</v>
      </c>
      <c r="K1" s="2" t="str">
        <f>'CONUS PAGE 1'!K1</f>
        <v>Trip DOL</v>
      </c>
      <c r="L1" s="2" t="str">
        <f>'CONUS PAGE 1'!L1</f>
        <v>Mileage Date</v>
      </c>
      <c r="M1" s="2" t="str">
        <f>'CONUS PAGE 1'!M1</f>
        <v>IRS Mileage Rate</v>
      </c>
      <c r="N1" s="2" t="str">
        <f>'CONUS PAGE 1'!N1</f>
        <v>Ticket Type</v>
      </c>
      <c r="O1" s="2" t="str">
        <f>'CONUS PAGE 1'!O1</f>
        <v>Per Diem Percent</v>
      </c>
      <c r="P1" s="1" t="s">
        <v>0</v>
      </c>
      <c r="Q1" s="2" t="s">
        <v>9</v>
      </c>
      <c r="R1" s="1" t="s">
        <v>10</v>
      </c>
      <c r="S1" s="1" t="s">
        <v>11</v>
      </c>
      <c r="T1" s="1" t="s">
        <v>12</v>
      </c>
      <c r="U1" s="9" t="s">
        <v>20</v>
      </c>
    </row>
    <row r="2" spans="1:21" ht="30" customHeight="1" x14ac:dyDescent="0.3">
      <c r="A2" s="5" t="s">
        <v>21</v>
      </c>
      <c r="B2" s="133">
        <v>2022</v>
      </c>
      <c r="C2" s="191" t="str">
        <f>'CONUS PAGE 1'!C2</f>
        <v>EFFECTIVE: 07/01/2022</v>
      </c>
      <c r="D2" s="191"/>
      <c r="E2" s="191"/>
      <c r="F2" s="191"/>
      <c r="H2" s="6" t="s">
        <v>23</v>
      </c>
      <c r="I2" s="7" t="str">
        <f>IF(C$12=0," ",MAX(C12:H12))</f>
        <v xml:space="preserve"> </v>
      </c>
      <c r="J2" s="1" t="s">
        <v>3</v>
      </c>
      <c r="K2" s="2" t="str">
        <f>'CONUS PAGE 1'!K2</f>
        <v>H4999</v>
      </c>
      <c r="L2" s="13">
        <f>'CONUS PAGE 1'!L2</f>
        <v>44743</v>
      </c>
      <c r="M2" s="31">
        <f>'CONUS PAGE 1'!M2</f>
        <v>0.625</v>
      </c>
      <c r="N2" s="31" t="str">
        <f>'CONUS PAGE 1'!N2</f>
        <v xml:space="preserve">Original Ticket </v>
      </c>
      <c r="O2" s="30">
        <f>'CONUS PAGE 1'!O2</f>
        <v>1</v>
      </c>
      <c r="P2" s="73" t="str">
        <f>'CONUS PAGE 1'!P2</f>
        <v>NON-STAFF</v>
      </c>
      <c r="Q2" s="2">
        <f>'CONUS PAGE 1'!Q2</f>
        <v>1</v>
      </c>
      <c r="R2" s="73" t="str">
        <f>'CONUS PAGE 1'!R2</f>
        <v>5651-NON STAFF TRVL</v>
      </c>
      <c r="S2" s="73" t="str">
        <f>'CONUS PAGE 1'!S2</f>
        <v>5651-TRANSPORT</v>
      </c>
      <c r="T2" s="73" t="str">
        <f>'CONUS PAGE 1'!T2</f>
        <v>2122-NON STAFF DB AIRFARE</v>
      </c>
      <c r="U2" s="9" t="s">
        <v>31</v>
      </c>
    </row>
    <row r="3" spans="1:21" ht="30" customHeight="1" x14ac:dyDescent="0.3">
      <c r="A3" s="5" t="s">
        <v>32</v>
      </c>
      <c r="B3" s="8"/>
      <c r="C3" s="191" t="str">
        <f>'CONUS PAGE 1'!C3</f>
        <v>NON STAFF TRAVEL AND EXPENSE FORM</v>
      </c>
      <c r="D3" s="191"/>
      <c r="E3" s="191"/>
      <c r="F3" s="191"/>
      <c r="H3" s="36" t="s">
        <v>34</v>
      </c>
      <c r="I3" s="7"/>
      <c r="J3" s="1" t="s">
        <v>35</v>
      </c>
      <c r="K3" s="2" t="str">
        <f>'CONUS PAGE 1'!K3</f>
        <v>P4999</v>
      </c>
      <c r="L3" s="13">
        <f>'CONUS PAGE 1'!L3</f>
        <v>44562</v>
      </c>
      <c r="M3" s="31">
        <f>'CONUS PAGE 1'!M3</f>
        <v>0.58499999999999996</v>
      </c>
      <c r="N3" s="31" t="str">
        <f>'CONUS PAGE 1'!N3</f>
        <v>Exchanged Ticket</v>
      </c>
      <c r="O3" s="30">
        <f>'CONUS PAGE 1'!O3</f>
        <v>0.75</v>
      </c>
      <c r="P3" s="73" t="str">
        <f>'CONUS PAGE 1'!P3</f>
        <v>GOV COMM</v>
      </c>
      <c r="Q3" s="2">
        <f>'CONUS PAGE 1'!Q3</f>
        <v>2</v>
      </c>
      <c r="R3" s="73" t="str">
        <f>'CONUS PAGE 1'!R3</f>
        <v>5651-NON STAFF TRVL</v>
      </c>
      <c r="S3" s="73" t="str">
        <f>'CONUS PAGE 1'!S3</f>
        <v>5652-GOV TRANSPORT</v>
      </c>
      <c r="T3" s="73" t="str">
        <f>'CONUS PAGE 1'!T3</f>
        <v>2124-BOD DB AIRFARE</v>
      </c>
      <c r="U3" s="9" t="s">
        <v>42</v>
      </c>
    </row>
    <row r="4" spans="1:21" ht="30" customHeight="1" x14ac:dyDescent="0.3">
      <c r="A4" s="5" t="s">
        <v>4</v>
      </c>
      <c r="B4" s="128"/>
      <c r="C4" s="205" t="s">
        <v>470</v>
      </c>
      <c r="D4" s="205"/>
      <c r="E4" s="205"/>
      <c r="F4" s="205"/>
      <c r="G4" s="63"/>
      <c r="I4" s="10"/>
      <c r="J4" s="9"/>
      <c r="K4" s="2" t="str">
        <f>'CONUS PAGE 1'!K4</f>
        <v>R4999</v>
      </c>
      <c r="L4" s="13">
        <f>'CONUS PAGE 1'!L4</f>
        <v>44926</v>
      </c>
      <c r="M4" s="31">
        <f>'CONUS PAGE 1'!M4</f>
        <v>0</v>
      </c>
      <c r="N4" s="2"/>
      <c r="P4" s="73" t="str">
        <f>'CONUS PAGE 1'!P4</f>
        <v>VENDOR</v>
      </c>
      <c r="Q4" s="2">
        <f>'CONUS PAGE 1'!Q4</f>
        <v>3</v>
      </c>
      <c r="R4" s="73" t="str">
        <f>'CONUS PAGE 1'!R4</f>
        <v>5650-VENDOR TRVL</v>
      </c>
      <c r="S4" s="73" t="str">
        <f>'CONUS PAGE 1'!S4</f>
        <v>5651-TRANSPORT</v>
      </c>
      <c r="T4" s="73" t="str">
        <f>'CONUS PAGE 1'!T4</f>
        <v>2122-NON STAFF DB AIRFARE</v>
      </c>
    </row>
    <row r="5" spans="1:21" ht="30" customHeight="1" x14ac:dyDescent="0.3">
      <c r="A5" s="154" t="s">
        <v>48</v>
      </c>
      <c r="B5" s="69">
        <v>1</v>
      </c>
      <c r="C5" s="39"/>
      <c r="E5" s="152"/>
      <c r="F5" s="152"/>
      <c r="I5" s="10"/>
      <c r="K5" s="2" t="str">
        <f>'CONUS PAGE 1'!K5</f>
        <v>U4999</v>
      </c>
      <c r="M5" s="2"/>
      <c r="N5" s="2"/>
      <c r="P5" s="73" t="str">
        <f>'CONUS PAGE 1'!P5</f>
        <v>NCSEA</v>
      </c>
      <c r="Q5" s="2">
        <f>'CONUS PAGE 1'!Q5</f>
        <v>4</v>
      </c>
      <c r="R5" s="73" t="str">
        <f>'CONUS PAGE 1'!R5</f>
        <v>8XXX-TRVL</v>
      </c>
      <c r="S5" s="73" t="str">
        <f>'CONUS PAGE 1'!S5</f>
        <v>8XXX-TRANSPORT</v>
      </c>
      <c r="T5" s="73" t="str">
        <f>'CONUS PAGE 1'!T5</f>
        <v>2122-NON STAFF DB AIRFARE</v>
      </c>
    </row>
    <row r="6" spans="1:21" ht="30" customHeight="1" x14ac:dyDescent="0.3">
      <c r="A6" s="154"/>
      <c r="B6" s="69"/>
      <c r="C6" s="39"/>
      <c r="E6" s="152"/>
      <c r="F6" s="152"/>
      <c r="I6" s="10"/>
      <c r="M6" s="2"/>
      <c r="N6" s="2"/>
      <c r="P6" s="73" t="str">
        <f>'CONUS PAGE 1'!P6</f>
        <v>NCESP</v>
      </c>
      <c r="Q6" s="2">
        <f>'CONUS PAGE 1'!Q6</f>
        <v>5</v>
      </c>
      <c r="R6" s="73" t="str">
        <f>'CONUS PAGE 1'!R6</f>
        <v>8XXX-TRVL</v>
      </c>
      <c r="S6" s="73" t="str">
        <f>'CONUS PAGE 1'!S6</f>
        <v>8XXX-TRANSPORT</v>
      </c>
      <c r="T6" s="73" t="str">
        <f>'CONUS PAGE 1'!T6</f>
        <v>2122-NON STAFF DB AIRFARE</v>
      </c>
    </row>
    <row r="7" spans="1:21" ht="30" customHeight="1" x14ac:dyDescent="0.3">
      <c r="A7" s="5"/>
      <c r="B7" s="69"/>
      <c r="E7" s="69"/>
      <c r="F7" s="69"/>
      <c r="I7" s="10"/>
      <c r="M7" s="2"/>
      <c r="N7" s="2"/>
      <c r="P7" s="73" t="str">
        <f>'CONUS PAGE 1'!P7</f>
        <v>NCHE</v>
      </c>
      <c r="Q7" s="2">
        <f>'CONUS PAGE 1'!Q7</f>
        <v>6</v>
      </c>
      <c r="R7" s="73" t="str">
        <f>'CONUS PAGE 1'!R7</f>
        <v>8XXX-TRVL</v>
      </c>
      <c r="S7" s="73" t="str">
        <f>'CONUS PAGE 1'!S7</f>
        <v>8XXX-TRANSPORT</v>
      </c>
      <c r="T7" s="73" t="str">
        <f>'CONUS PAGE 1'!T7</f>
        <v>2122-NON STAFF DB AIRFARE</v>
      </c>
    </row>
    <row r="8" spans="1:21" ht="30" customHeight="1" x14ac:dyDescent="0.3">
      <c r="A8" s="5" t="s">
        <v>58</v>
      </c>
      <c r="B8" s="164"/>
      <c r="C8" s="164"/>
      <c r="D8" s="164"/>
      <c r="F8" s="69"/>
      <c r="H8" s="6" t="s">
        <v>59</v>
      </c>
      <c r="I8" s="11"/>
      <c r="J8" s="1" t="s">
        <v>60</v>
      </c>
      <c r="K8" s="12"/>
      <c r="P8" s="73">
        <f>'CONUS PAGE 1'!P8</f>
        <v>0</v>
      </c>
      <c r="Q8" s="2">
        <f>'CONUS PAGE 1'!Q8</f>
        <v>7</v>
      </c>
      <c r="R8" s="73" t="str">
        <f>'CONUS PAGE 1'!R8</f>
        <v>8XXX-TRVL</v>
      </c>
      <c r="S8" s="73" t="str">
        <f>'CONUS PAGE 1'!S8</f>
        <v>8XXX-TRANSPORT</v>
      </c>
      <c r="T8" s="73" t="str">
        <f>'CONUS PAGE 1'!T8</f>
        <v>2122-NON STAFF DB AIRFARE</v>
      </c>
    </row>
    <row r="9" spans="1:21" ht="30" customHeight="1" x14ac:dyDescent="0.3">
      <c r="A9" s="154" t="s">
        <v>62</v>
      </c>
      <c r="B9" s="169"/>
      <c r="C9" s="169"/>
      <c r="D9" s="169"/>
      <c r="F9" s="69"/>
      <c r="H9" s="6" t="s">
        <v>63</v>
      </c>
      <c r="I9" s="11"/>
      <c r="J9" s="1" t="s">
        <v>60</v>
      </c>
      <c r="K9" s="12"/>
      <c r="P9" s="73"/>
      <c r="R9" s="73"/>
      <c r="S9" s="73"/>
      <c r="T9" s="73"/>
    </row>
    <row r="10" spans="1:21" ht="30" customHeight="1" x14ac:dyDescent="0.3">
      <c r="A10" s="154" t="s">
        <v>62</v>
      </c>
      <c r="B10" s="169"/>
      <c r="C10" s="169"/>
      <c r="D10" s="169"/>
      <c r="I10" s="10"/>
      <c r="P10" s="73"/>
      <c r="R10" s="73"/>
      <c r="S10" s="73"/>
      <c r="T10" s="73"/>
    </row>
    <row r="11" spans="1:21" ht="48.75" customHeight="1" x14ac:dyDescent="0.3">
      <c r="A11" s="167" t="s">
        <v>66</v>
      </c>
      <c r="B11" s="168"/>
      <c r="C11" s="197"/>
      <c r="D11" s="198"/>
      <c r="E11" s="198"/>
      <c r="F11" s="198"/>
      <c r="G11" s="199"/>
      <c r="H11" s="126" t="s">
        <v>67</v>
      </c>
      <c r="I11" s="127" t="s">
        <v>42</v>
      </c>
      <c r="P11" s="73"/>
      <c r="R11" s="73"/>
      <c r="S11" s="73"/>
      <c r="T11" s="73"/>
    </row>
    <row r="12" spans="1:21" ht="30" customHeight="1" x14ac:dyDescent="0.3">
      <c r="A12" s="170" t="s">
        <v>69</v>
      </c>
      <c r="B12" s="171"/>
      <c r="C12" s="86"/>
      <c r="D12" s="86"/>
      <c r="E12" s="86"/>
      <c r="F12" s="86"/>
      <c r="G12" s="86"/>
      <c r="H12" s="86"/>
      <c r="I12" s="50"/>
      <c r="J12" s="1" t="s">
        <v>70</v>
      </c>
      <c r="K12" s="13"/>
      <c r="L12" s="13"/>
      <c r="M12" s="2"/>
      <c r="N12" s="2"/>
      <c r="O12" s="41"/>
      <c r="P12" s="73"/>
      <c r="R12" s="73"/>
      <c r="S12" s="73"/>
      <c r="T12" s="73"/>
    </row>
    <row r="13" spans="1:21" ht="40.5" x14ac:dyDescent="0.3">
      <c r="A13" s="95" t="s">
        <v>72</v>
      </c>
      <c r="B13" s="122" t="s">
        <v>73</v>
      </c>
      <c r="C13" s="96" t="s">
        <v>74</v>
      </c>
      <c r="D13" s="96"/>
      <c r="E13" s="96"/>
      <c r="F13" s="96"/>
      <c r="G13" s="96"/>
      <c r="H13" s="96"/>
      <c r="I13" s="71" t="s">
        <v>75</v>
      </c>
      <c r="J13" s="69"/>
      <c r="K13" s="13"/>
      <c r="L13" s="13"/>
      <c r="M13" s="2"/>
      <c r="N13" s="2"/>
      <c r="O13" s="41"/>
      <c r="P13" s="73"/>
      <c r="R13" s="73"/>
      <c r="S13" s="73"/>
      <c r="T13" s="73"/>
    </row>
    <row r="14" spans="1:21" ht="30" customHeight="1" x14ac:dyDescent="0.3">
      <c r="A14" s="124"/>
      <c r="B14" s="97"/>
      <c r="C14" s="125"/>
      <c r="D14" s="200" t="str">
        <f>IF(C14&lt;0,"ERROR NEGATIVE AMT"," ")</f>
        <v xml:space="preserve"> </v>
      </c>
      <c r="E14" s="200"/>
      <c r="F14" s="98"/>
      <c r="G14" s="98"/>
      <c r="H14" s="98"/>
      <c r="I14" s="22">
        <f t="shared" ref="I14:I18" si="0">SUM(C14:H14)</f>
        <v>0</v>
      </c>
      <c r="J14" s="1" t="s">
        <v>77</v>
      </c>
      <c r="K14" s="6"/>
      <c r="L14" s="14"/>
      <c r="M14" s="2">
        <f t="shared" ref="M14" si="1">B14</f>
        <v>0</v>
      </c>
      <c r="N14" s="2"/>
      <c r="O14" s="14"/>
      <c r="P14" s="73"/>
      <c r="R14" s="73"/>
      <c r="S14" s="73"/>
      <c r="T14" s="73"/>
    </row>
    <row r="15" spans="1:21" ht="30" customHeight="1" x14ac:dyDescent="0.3">
      <c r="A15" s="124"/>
      <c r="B15" s="97"/>
      <c r="C15" s="125"/>
      <c r="D15" s="200" t="str">
        <f t="shared" ref="D15:D17" si="2">IF(C15&lt;0,"ERROR NEGATIVE AMT"," ")</f>
        <v xml:space="preserve"> </v>
      </c>
      <c r="E15" s="200"/>
      <c r="F15" s="98"/>
      <c r="G15" s="98"/>
      <c r="H15" s="98"/>
      <c r="I15" s="22">
        <f t="shared" ref="I15:I17" si="3">SUM(C15:H15)</f>
        <v>0</v>
      </c>
      <c r="J15" s="1" t="s">
        <v>77</v>
      </c>
      <c r="K15" s="6"/>
      <c r="L15" s="14"/>
      <c r="M15" s="2">
        <f t="shared" ref="M15:M17" si="4">B15</f>
        <v>0</v>
      </c>
      <c r="N15" s="2"/>
      <c r="O15" s="14"/>
      <c r="P15" s="73"/>
      <c r="R15" s="73"/>
      <c r="S15" s="73"/>
      <c r="T15" s="73"/>
    </row>
    <row r="16" spans="1:21" ht="30" customHeight="1" x14ac:dyDescent="0.3">
      <c r="A16" s="124"/>
      <c r="B16" s="97"/>
      <c r="C16" s="125"/>
      <c r="D16" s="200" t="str">
        <f t="shared" si="2"/>
        <v xml:space="preserve"> </v>
      </c>
      <c r="E16" s="200"/>
      <c r="F16" s="98"/>
      <c r="G16" s="98"/>
      <c r="H16" s="98"/>
      <c r="I16" s="22">
        <f t="shared" si="3"/>
        <v>0</v>
      </c>
      <c r="J16" s="1" t="s">
        <v>77</v>
      </c>
      <c r="K16" s="6"/>
      <c r="L16" s="14"/>
      <c r="M16" s="2">
        <f t="shared" si="4"/>
        <v>0</v>
      </c>
      <c r="N16" s="2"/>
      <c r="O16" s="14"/>
      <c r="P16" s="73"/>
      <c r="R16" s="73"/>
      <c r="S16" s="73"/>
      <c r="T16" s="73"/>
    </row>
    <row r="17" spans="1:20" ht="30" customHeight="1" x14ac:dyDescent="0.3">
      <c r="A17" s="124"/>
      <c r="B17" s="97"/>
      <c r="C17" s="125"/>
      <c r="D17" s="200" t="str">
        <f t="shared" si="2"/>
        <v xml:space="preserve"> </v>
      </c>
      <c r="E17" s="200"/>
      <c r="F17" s="98"/>
      <c r="G17" s="98"/>
      <c r="H17" s="98"/>
      <c r="I17" s="22">
        <f t="shared" si="3"/>
        <v>0</v>
      </c>
      <c r="J17" s="1" t="s">
        <v>77</v>
      </c>
      <c r="K17" s="6"/>
      <c r="L17" s="14"/>
      <c r="M17" s="2">
        <f t="shared" si="4"/>
        <v>0</v>
      </c>
      <c r="N17" s="2"/>
      <c r="O17" s="14"/>
      <c r="P17" s="73"/>
      <c r="R17" s="73"/>
      <c r="S17" s="73"/>
      <c r="T17" s="73"/>
    </row>
    <row r="18" spans="1:20" ht="30" customHeight="1" x14ac:dyDescent="0.3">
      <c r="A18" s="150" t="s">
        <v>82</v>
      </c>
      <c r="B18" s="151"/>
      <c r="C18" s="75">
        <f t="shared" ref="C18" si="5">SUM(C14:C17)</f>
        <v>0</v>
      </c>
      <c r="D18" s="99"/>
      <c r="E18" s="99"/>
      <c r="F18" s="99"/>
      <c r="G18" s="99"/>
      <c r="H18" s="99"/>
      <c r="I18" s="51">
        <f t="shared" si="0"/>
        <v>0</v>
      </c>
      <c r="J18" s="129"/>
      <c r="K18" s="12"/>
      <c r="L18" s="14"/>
      <c r="M18" s="2"/>
      <c r="N18" s="2"/>
      <c r="O18" s="14"/>
      <c r="P18" s="73"/>
      <c r="R18" s="73"/>
      <c r="S18" s="73"/>
      <c r="T18" s="73"/>
    </row>
    <row r="19" spans="1:20" ht="90" customHeight="1" x14ac:dyDescent="0.3">
      <c r="A19" s="201" t="s">
        <v>471</v>
      </c>
      <c r="B19" s="202"/>
      <c r="C19" s="88"/>
      <c r="D19" s="88"/>
      <c r="E19" s="88"/>
      <c r="F19" s="88"/>
      <c r="G19" s="88"/>
      <c r="H19" s="88"/>
      <c r="I19" s="89"/>
      <c r="J19" s="1" t="s">
        <v>472</v>
      </c>
      <c r="P19" s="73"/>
      <c r="R19" s="73"/>
      <c r="S19" s="73"/>
      <c r="T19" s="73"/>
    </row>
    <row r="20" spans="1:20" ht="30" customHeight="1" x14ac:dyDescent="0.3">
      <c r="A20" s="203" t="s">
        <v>473</v>
      </c>
      <c r="B20" s="204"/>
      <c r="C20" s="32"/>
      <c r="D20" s="32"/>
      <c r="E20" s="32"/>
      <c r="F20" s="32"/>
      <c r="G20" s="32"/>
      <c r="H20" s="32"/>
      <c r="I20" s="10"/>
      <c r="J20" s="9" t="s">
        <v>116</v>
      </c>
      <c r="P20" s="73"/>
      <c r="R20" s="73"/>
      <c r="S20" s="73"/>
      <c r="T20" s="73"/>
    </row>
    <row r="21" spans="1:20" ht="30" customHeight="1" x14ac:dyDescent="0.3">
      <c r="A21" s="193" t="s">
        <v>474</v>
      </c>
      <c r="B21" s="194"/>
      <c r="C21" s="85"/>
      <c r="D21" s="85"/>
      <c r="E21" s="85"/>
      <c r="F21" s="85"/>
      <c r="G21" s="85"/>
      <c r="H21" s="85"/>
      <c r="I21" s="10"/>
      <c r="J21" s="1" t="s">
        <v>475</v>
      </c>
      <c r="K21" s="13"/>
      <c r="L21" s="13"/>
      <c r="M21" s="2"/>
      <c r="N21" s="2"/>
      <c r="O21" s="41"/>
      <c r="P21" s="73"/>
      <c r="R21" s="73"/>
      <c r="S21" s="73"/>
      <c r="T21" s="73"/>
    </row>
    <row r="22" spans="1:20" ht="30" customHeight="1" x14ac:dyDescent="0.3">
      <c r="A22" s="203" t="s">
        <v>91</v>
      </c>
      <c r="B22" s="204"/>
      <c r="C22" s="78">
        <f>C60</f>
        <v>0</v>
      </c>
      <c r="D22" s="78">
        <f t="shared" ref="D22:H22" si="6">D60</f>
        <v>0</v>
      </c>
      <c r="E22" s="78">
        <f t="shared" si="6"/>
        <v>0</v>
      </c>
      <c r="F22" s="78">
        <f t="shared" si="6"/>
        <v>0</v>
      </c>
      <c r="G22" s="78">
        <f t="shared" si="6"/>
        <v>0</v>
      </c>
      <c r="H22" s="78">
        <f t="shared" si="6"/>
        <v>0</v>
      </c>
      <c r="I22" s="22"/>
      <c r="J22" s="1" t="s">
        <v>476</v>
      </c>
      <c r="K22" s="12"/>
      <c r="L22" s="12"/>
      <c r="M22" s="12"/>
      <c r="N22" s="12"/>
      <c r="O22" s="12"/>
      <c r="P22" s="73"/>
      <c r="R22" s="73"/>
      <c r="S22" s="73"/>
      <c r="T22" s="73"/>
    </row>
    <row r="23" spans="1:20" ht="30" customHeight="1" x14ac:dyDescent="0.3">
      <c r="A23" s="203" t="s">
        <v>477</v>
      </c>
      <c r="B23" s="204"/>
      <c r="C23" s="79"/>
      <c r="D23" s="79"/>
      <c r="E23" s="79"/>
      <c r="F23" s="79"/>
      <c r="G23" s="79"/>
      <c r="H23" s="79"/>
      <c r="I23" s="22"/>
      <c r="J23" s="9" t="s">
        <v>116</v>
      </c>
      <c r="K23" s="12"/>
      <c r="L23" s="12"/>
      <c r="M23" s="12"/>
      <c r="N23" s="12"/>
      <c r="O23" s="12"/>
      <c r="P23" s="73"/>
      <c r="R23" s="73"/>
      <c r="S23" s="73"/>
      <c r="T23" s="73"/>
    </row>
    <row r="24" spans="1:20" ht="30" customHeight="1" x14ac:dyDescent="0.3">
      <c r="A24" s="203" t="s">
        <v>93</v>
      </c>
      <c r="B24" s="204"/>
      <c r="C24" s="79"/>
      <c r="D24" s="79"/>
      <c r="E24" s="79"/>
      <c r="F24" s="79"/>
      <c r="G24" s="79"/>
      <c r="H24" s="79"/>
      <c r="I24" s="22"/>
      <c r="J24" s="9" t="s">
        <v>116</v>
      </c>
      <c r="K24" s="12"/>
      <c r="L24" s="12"/>
      <c r="M24" s="12"/>
      <c r="N24" s="12"/>
      <c r="O24" s="12"/>
      <c r="P24" s="73"/>
      <c r="R24" s="73"/>
      <c r="S24" s="73"/>
      <c r="T24" s="73"/>
    </row>
    <row r="25" spans="1:20" ht="30" customHeight="1" x14ac:dyDescent="0.3">
      <c r="A25" s="203" t="s">
        <v>95</v>
      </c>
      <c r="B25" s="204"/>
      <c r="C25" s="79"/>
      <c r="D25" s="79"/>
      <c r="E25" s="79"/>
      <c r="F25" s="79"/>
      <c r="G25" s="79"/>
      <c r="H25" s="79"/>
      <c r="I25" s="22"/>
      <c r="J25" s="9" t="s">
        <v>116</v>
      </c>
      <c r="K25" s="12"/>
      <c r="L25" s="12"/>
      <c r="M25" s="12"/>
      <c r="N25" s="12"/>
      <c r="O25" s="12"/>
      <c r="P25" s="73"/>
      <c r="R25" s="73"/>
      <c r="S25" s="73"/>
      <c r="T25" s="73"/>
    </row>
    <row r="26" spans="1:20" ht="30" customHeight="1" x14ac:dyDescent="0.3">
      <c r="A26" s="203" t="s">
        <v>97</v>
      </c>
      <c r="B26" s="204"/>
      <c r="C26" s="79"/>
      <c r="D26" s="79"/>
      <c r="E26" s="79"/>
      <c r="F26" s="79"/>
      <c r="G26" s="79"/>
      <c r="H26" s="79"/>
      <c r="I26" s="22"/>
      <c r="J26" s="9" t="s">
        <v>116</v>
      </c>
      <c r="K26" s="12"/>
      <c r="L26" s="12"/>
      <c r="M26" s="12"/>
      <c r="N26" s="12"/>
      <c r="O26" s="12"/>
      <c r="P26" s="73"/>
      <c r="R26" s="73"/>
      <c r="S26" s="73"/>
      <c r="T26" s="73"/>
    </row>
    <row r="27" spans="1:20" ht="30" customHeight="1" x14ac:dyDescent="0.3">
      <c r="A27" s="184" t="s">
        <v>99</v>
      </c>
      <c r="B27" s="185"/>
      <c r="C27" s="75">
        <f>C73</f>
        <v>0</v>
      </c>
      <c r="D27" s="75">
        <f t="shared" ref="D27:H27" si="7">D73</f>
        <v>0</v>
      </c>
      <c r="E27" s="75">
        <f t="shared" si="7"/>
        <v>0</v>
      </c>
      <c r="F27" s="75">
        <f t="shared" si="7"/>
        <v>0</v>
      </c>
      <c r="G27" s="75">
        <f t="shared" si="7"/>
        <v>0</v>
      </c>
      <c r="H27" s="75">
        <f t="shared" si="7"/>
        <v>0</v>
      </c>
      <c r="I27" s="51">
        <f>SUM(C27:H27)</f>
        <v>0</v>
      </c>
      <c r="J27" s="1" t="s">
        <v>476</v>
      </c>
      <c r="K27" s="12"/>
      <c r="L27" s="12"/>
      <c r="M27" s="12"/>
      <c r="N27" s="12"/>
      <c r="P27" s="73"/>
      <c r="R27" s="73"/>
      <c r="S27" s="73"/>
      <c r="T27" s="73"/>
    </row>
    <row r="28" spans="1:20" ht="30" customHeight="1" x14ac:dyDescent="0.3">
      <c r="A28" s="162" t="s">
        <v>101</v>
      </c>
      <c r="B28" s="163"/>
      <c r="C28" s="79"/>
      <c r="D28" s="74"/>
      <c r="E28" s="74"/>
      <c r="F28" s="74"/>
      <c r="G28" s="74"/>
      <c r="H28" s="74"/>
      <c r="I28" s="22">
        <f>SUM(C28:H28)</f>
        <v>0</v>
      </c>
      <c r="J28" s="1" t="s">
        <v>77</v>
      </c>
      <c r="K28" s="40"/>
      <c r="P28" s="73"/>
      <c r="R28" s="73"/>
      <c r="S28" s="73"/>
      <c r="T28" s="73"/>
    </row>
    <row r="29" spans="1:20" ht="30" customHeight="1" x14ac:dyDescent="0.3">
      <c r="A29" s="162" t="s">
        <v>103</v>
      </c>
      <c r="B29" s="163"/>
      <c r="C29" s="74"/>
      <c r="D29" s="74"/>
      <c r="E29" s="74"/>
      <c r="F29" s="74"/>
      <c r="G29" s="74"/>
      <c r="H29" s="74"/>
      <c r="I29" s="22">
        <f>SUM(C29:H29)</f>
        <v>0</v>
      </c>
      <c r="J29" s="1" t="s">
        <v>77</v>
      </c>
      <c r="K29" s="40"/>
      <c r="P29" s="73"/>
      <c r="R29" s="73"/>
      <c r="S29" s="73"/>
      <c r="T29" s="73"/>
    </row>
    <row r="30" spans="1:20" ht="30" customHeight="1" x14ac:dyDescent="0.3">
      <c r="A30" s="182" t="s">
        <v>105</v>
      </c>
      <c r="B30" s="183"/>
      <c r="C30" s="77"/>
      <c r="D30" s="77"/>
      <c r="E30" s="77"/>
      <c r="F30" s="77"/>
      <c r="G30" s="77"/>
      <c r="H30" s="77"/>
      <c r="I30" s="51"/>
      <c r="J30" s="1" t="s">
        <v>106</v>
      </c>
      <c r="K30" s="12"/>
      <c r="L30" s="12"/>
      <c r="M30" s="2"/>
      <c r="N30" s="2"/>
    </row>
    <row r="31" spans="1:20" ht="30" customHeight="1" x14ac:dyDescent="0.3">
      <c r="A31" s="175" t="s">
        <v>108</v>
      </c>
      <c r="B31" s="176"/>
      <c r="C31" s="135">
        <f t="shared" ref="C31:H31" si="8">IF(C$12="",C$80,IF(OR(C$12&lt;$L$3,C$12&gt;$L$4),"CHECK DATE",IF(C$12="",C$80,C$80)))</f>
        <v>0</v>
      </c>
      <c r="D31" s="135">
        <f t="shared" si="8"/>
        <v>0</v>
      </c>
      <c r="E31" s="135">
        <f t="shared" si="8"/>
        <v>0</v>
      </c>
      <c r="F31" s="135">
        <f t="shared" si="8"/>
        <v>0</v>
      </c>
      <c r="G31" s="135">
        <f t="shared" si="8"/>
        <v>0</v>
      </c>
      <c r="H31" s="135">
        <f t="shared" si="8"/>
        <v>0</v>
      </c>
      <c r="I31" s="22">
        <f t="shared" ref="I31:I34" si="9">SUM(C31:H31)</f>
        <v>0</v>
      </c>
      <c r="J31" s="9" t="s">
        <v>109</v>
      </c>
      <c r="K31" s="12"/>
      <c r="L31" s="12"/>
      <c r="M31" s="12"/>
      <c r="N31" s="12"/>
    </row>
    <row r="32" spans="1:20" ht="30" customHeight="1" x14ac:dyDescent="0.3">
      <c r="A32" s="162" t="s">
        <v>111</v>
      </c>
      <c r="B32" s="163"/>
      <c r="C32" s="79"/>
      <c r="D32" s="74"/>
      <c r="E32" s="74"/>
      <c r="F32" s="74"/>
      <c r="G32" s="74"/>
      <c r="H32" s="74"/>
      <c r="I32" s="22">
        <f t="shared" si="9"/>
        <v>0</v>
      </c>
      <c r="J32" s="1" t="s">
        <v>77</v>
      </c>
    </row>
    <row r="33" spans="1:20" ht="30" customHeight="1" x14ac:dyDescent="0.3">
      <c r="A33" s="162" t="s">
        <v>113</v>
      </c>
      <c r="B33" s="163"/>
      <c r="C33" s="79"/>
      <c r="D33" s="74"/>
      <c r="E33" s="74"/>
      <c r="F33" s="74"/>
      <c r="G33" s="74"/>
      <c r="H33" s="74"/>
      <c r="I33" s="22">
        <f t="shared" ref="I33" si="10">SUM(C33:H33)</f>
        <v>0</v>
      </c>
      <c r="J33" s="1" t="s">
        <v>77</v>
      </c>
    </row>
    <row r="34" spans="1:20" ht="30" customHeight="1" x14ac:dyDescent="0.3">
      <c r="A34" s="162" t="s">
        <v>115</v>
      </c>
      <c r="B34" s="163"/>
      <c r="C34" s="74"/>
      <c r="D34" s="74"/>
      <c r="E34" s="74"/>
      <c r="F34" s="74"/>
      <c r="G34" s="74"/>
      <c r="H34" s="74"/>
      <c r="I34" s="22">
        <f t="shared" si="9"/>
        <v>0</v>
      </c>
      <c r="J34" s="9" t="s">
        <v>116</v>
      </c>
      <c r="K34" s="12"/>
      <c r="L34" s="12"/>
      <c r="M34" s="12"/>
      <c r="N34" s="12"/>
      <c r="P34" s="18"/>
      <c r="R34" s="18"/>
      <c r="S34" s="18"/>
      <c r="T34" s="18"/>
    </row>
    <row r="35" spans="1:20" ht="30" customHeight="1" x14ac:dyDescent="0.3">
      <c r="A35" s="182" t="s">
        <v>118</v>
      </c>
      <c r="B35" s="183"/>
      <c r="C35" s="136" t="str">
        <f>C$85</f>
        <v>ENTER DATE</v>
      </c>
      <c r="D35" s="136" t="str">
        <f t="shared" ref="D35:I35" si="11">D$85</f>
        <v>ENTER DATE</v>
      </c>
      <c r="E35" s="136" t="str">
        <f t="shared" si="11"/>
        <v>ENTER DATE</v>
      </c>
      <c r="F35" s="136" t="str">
        <f t="shared" si="11"/>
        <v>ENTER DATE</v>
      </c>
      <c r="G35" s="136" t="str">
        <f t="shared" si="11"/>
        <v>ENTER DATE</v>
      </c>
      <c r="H35" s="136" t="str">
        <f t="shared" si="11"/>
        <v>ENTER DATE</v>
      </c>
      <c r="I35" s="139">
        <f t="shared" si="11"/>
        <v>0</v>
      </c>
      <c r="K35" s="12"/>
      <c r="L35" s="12"/>
      <c r="M35" s="12"/>
      <c r="N35" s="12"/>
    </row>
    <row r="36" spans="1:20" ht="30" customHeight="1" x14ac:dyDescent="0.3">
      <c r="A36" s="175" t="s">
        <v>120</v>
      </c>
      <c r="B36" s="176"/>
      <c r="C36" s="176"/>
      <c r="D36" s="176"/>
      <c r="E36" s="176"/>
      <c r="F36" s="176"/>
      <c r="G36" s="186" t="s">
        <v>121</v>
      </c>
      <c r="H36" s="186"/>
      <c r="I36" s="22">
        <f>-I95</f>
        <v>0</v>
      </c>
      <c r="J36" s="9"/>
      <c r="K36" s="12"/>
      <c r="L36" s="12"/>
      <c r="M36" s="12"/>
      <c r="N36" s="12"/>
    </row>
    <row r="37" spans="1:20" ht="30" customHeight="1" x14ac:dyDescent="0.3">
      <c r="A37" s="178"/>
      <c r="B37" s="164"/>
      <c r="C37" s="164"/>
      <c r="D37" s="164"/>
      <c r="E37" s="164"/>
      <c r="F37" s="164"/>
      <c r="G37" s="187" t="str">
        <f>IF(I37&gt;=0,"DUE TRAVELER","TRAVELER OWES NEA")</f>
        <v>DUE TRAVELER</v>
      </c>
      <c r="H37" s="187"/>
      <c r="I37" s="22">
        <f>SUM(I35:I36)</f>
        <v>0</v>
      </c>
      <c r="J37" s="9"/>
      <c r="K37" s="12">
        <f>I37</f>
        <v>0</v>
      </c>
      <c r="L37" s="12"/>
      <c r="M37" s="12"/>
      <c r="N37" s="12"/>
    </row>
    <row r="38" spans="1:20" ht="30" customHeight="1" x14ac:dyDescent="0.3">
      <c r="A38" s="178"/>
      <c r="B38" s="164"/>
      <c r="C38" s="164"/>
      <c r="D38" s="164"/>
      <c r="E38" s="164"/>
      <c r="F38" s="164"/>
      <c r="G38" s="17"/>
      <c r="H38" s="129"/>
      <c r="I38" s="22"/>
      <c r="J38" s="9"/>
      <c r="K38" s="12"/>
      <c r="L38" s="12"/>
      <c r="M38" s="12"/>
      <c r="N38" s="12"/>
    </row>
    <row r="39" spans="1:20" ht="30" customHeight="1" x14ac:dyDescent="0.3">
      <c r="A39" s="178"/>
      <c r="B39" s="164"/>
      <c r="C39" s="164"/>
      <c r="D39" s="164"/>
      <c r="E39" s="164"/>
      <c r="F39" s="164"/>
      <c r="G39" s="17"/>
      <c r="H39" s="129"/>
      <c r="I39" s="22"/>
      <c r="J39" s="9"/>
      <c r="K39" s="12"/>
      <c r="L39" s="12"/>
      <c r="M39" s="12"/>
      <c r="N39" s="12"/>
    </row>
    <row r="40" spans="1:20" ht="30" customHeight="1" x14ac:dyDescent="0.3">
      <c r="A40" s="178"/>
      <c r="B40" s="164"/>
      <c r="C40" s="164"/>
      <c r="D40" s="164"/>
      <c r="E40" s="164"/>
      <c r="F40" s="164"/>
      <c r="G40" s="20"/>
      <c r="H40" s="20"/>
      <c r="I40" s="19"/>
      <c r="K40" s="12"/>
      <c r="L40" s="12"/>
      <c r="M40" s="12"/>
      <c r="N40" s="12"/>
    </row>
    <row r="41" spans="1:20" ht="30" customHeight="1" x14ac:dyDescent="0.3">
      <c r="A41" s="148" t="s">
        <v>127</v>
      </c>
      <c r="B41" s="101" t="s">
        <v>128</v>
      </c>
      <c r="C41" s="101" t="s">
        <v>129</v>
      </c>
      <c r="D41" s="101" t="s">
        <v>130</v>
      </c>
      <c r="E41" s="101" t="s">
        <v>131</v>
      </c>
      <c r="F41" s="149" t="s">
        <v>132</v>
      </c>
      <c r="G41" s="102" t="s">
        <v>133</v>
      </c>
      <c r="H41" s="101" t="s">
        <v>134</v>
      </c>
      <c r="I41" s="50" t="s">
        <v>135</v>
      </c>
      <c r="K41" s="12"/>
      <c r="L41" s="12"/>
      <c r="M41" s="12"/>
      <c r="N41" s="12"/>
    </row>
    <row r="42" spans="1:20" ht="30" customHeight="1" x14ac:dyDescent="0.3">
      <c r="A42" s="48" t="str">
        <f>IF($B$75=1,R$2,IF($B$75=2,R$3,IF($B$75=3,R$4,IF($B$75=4,R$5,IF($B$75=5,R$6,IF($B$75=6,R$7,IF($B$75=7,R$8,IF($B$75=8,R$9,IF($B$75=9,R$10,IF($B$75=10,R$11,IF($B$75=11,R$12,IF($B$75=12,R$13))))))))))))</f>
        <v>8XXX-TRVL</v>
      </c>
      <c r="B42" s="49"/>
      <c r="C42" s="49"/>
      <c r="D42" s="49"/>
      <c r="E42" s="118">
        <f>B$4</f>
        <v>0</v>
      </c>
      <c r="F42" s="153" t="str">
        <f>O42</f>
        <v>1/00/00-  0</v>
      </c>
      <c r="G42" s="153"/>
      <c r="H42" s="64">
        <f>O51</f>
        <v>0</v>
      </c>
      <c r="I42" s="52"/>
      <c r="K42" s="13">
        <f>C$12</f>
        <v>0</v>
      </c>
      <c r="L42" s="13" t="str">
        <f t="shared" ref="L42" si="12">I$1</f>
        <v xml:space="preserve"> </v>
      </c>
      <c r="M42" s="12">
        <f>C$11</f>
        <v>0</v>
      </c>
      <c r="N42" s="12"/>
      <c r="O42" s="34" t="str">
        <f>CONCATENATE(TEXT(K42,("m/dd/yy")), "-", TEXT(L42,("m/dd/yy")), " ", M42)</f>
        <v>1/00/00-  0</v>
      </c>
    </row>
    <row r="43" spans="1:20" ht="30" customHeight="1" x14ac:dyDescent="0.3">
      <c r="A43" s="154" t="str">
        <f>IF($B$75=1,S$2,IF($B$75=2,S$3,IF($B$75=3,S$4,IF($B$75=4,S$5,IF($B$75=5,S$6,IF($B$75=6,S$7,IF($B$75=7,S$8,IF($B$75=8,S$9,IF($B$75=9,S$10,IF($B$75=10,S$11,IF($B$75=11,S$12,IF($B$75=12,S$13))))))))))))</f>
        <v>8XXX-TRANSPORT</v>
      </c>
      <c r="B43" s="69">
        <f>B$42</f>
        <v>0</v>
      </c>
      <c r="C43" s="69">
        <f t="shared" ref="C43:D43" si="13">C$42</f>
        <v>0</v>
      </c>
      <c r="D43" s="69">
        <f t="shared" si="13"/>
        <v>0</v>
      </c>
      <c r="E43" s="119">
        <f t="shared" ref="E43:E50" si="14">B$4</f>
        <v>0</v>
      </c>
      <c r="F43" s="39" t="str">
        <f t="shared" ref="F43:F49" si="15">O43</f>
        <v>1/00/00-  0</v>
      </c>
      <c r="G43" s="39"/>
      <c r="H43" s="87">
        <f>SUMIF($C$35:$H$35,"&lt;&gt;ENTER DATE",$C97:$H97)</f>
        <v>0</v>
      </c>
      <c r="I43" s="22"/>
      <c r="K43" s="13">
        <f t="shared" ref="K43:K49" si="16">C$12</f>
        <v>0</v>
      </c>
      <c r="L43" s="13" t="str">
        <f t="shared" ref="L43:L49" si="17">I$1</f>
        <v xml:space="preserve"> </v>
      </c>
      <c r="M43" s="12">
        <f t="shared" ref="M43" si="18">C$11</f>
        <v>0</v>
      </c>
      <c r="N43" s="12"/>
      <c r="O43" s="34" t="str">
        <f>CONCATENATE(TEXT(K43,("m/dd/yy")), "-", TEXT(L43,("m/dd/yy")), " ", M43)</f>
        <v>1/00/00-  0</v>
      </c>
    </row>
    <row r="44" spans="1:20" ht="30" customHeight="1" x14ac:dyDescent="0.3">
      <c r="A44" s="154" t="s">
        <v>139</v>
      </c>
      <c r="B44" s="69" t="s">
        <v>140</v>
      </c>
      <c r="C44" s="69"/>
      <c r="D44" s="69"/>
      <c r="E44" s="119">
        <f t="shared" si="14"/>
        <v>0</v>
      </c>
      <c r="F44" s="39" t="str">
        <f t="shared" si="15"/>
        <v xml:space="preserve">1/00/00- </v>
      </c>
      <c r="G44" s="39"/>
      <c r="H44" s="87"/>
      <c r="I44" s="22">
        <f>I9</f>
        <v>0</v>
      </c>
      <c r="K44" s="13">
        <f t="shared" si="16"/>
        <v>0</v>
      </c>
      <c r="L44" s="13" t="str">
        <f t="shared" si="17"/>
        <v xml:space="preserve"> </v>
      </c>
      <c r="M44" s="12"/>
      <c r="N44" s="12"/>
      <c r="O44" s="34" t="str">
        <f>CONCATENATE(TEXT(K44,("m/dd/yy")), "-", TEXT(L44,("m/dd/yy")))</f>
        <v xml:space="preserve">1/00/00- </v>
      </c>
    </row>
    <row r="45" spans="1:20" ht="30" customHeight="1" x14ac:dyDescent="0.3">
      <c r="A45" s="154" t="str">
        <f>IF($B$75=1,T$2,IF($B$75=2,T$3,IF($B$75=3,T$4,IF($B$75=4,T$5,IF($B$75=5,T$6,IF($B$75=6,T$7,IF($B$75=7,T$8,IF($B$75=8,T$9,IF($B$75=9,T$10,IF($B$75=10,T$11,IF($B$75=11,T$12,IF($B$75=12,T$13))))))))))))</f>
        <v>2122-NON STAFF DB AIRFARE</v>
      </c>
      <c r="B45" s="69" t="s">
        <v>140</v>
      </c>
      <c r="C45" s="69"/>
      <c r="D45" s="69"/>
      <c r="E45" s="119">
        <f t="shared" si="14"/>
        <v>0</v>
      </c>
      <c r="F45" s="39" t="str">
        <f t="shared" si="15"/>
        <v xml:space="preserve">1/00/00- </v>
      </c>
      <c r="G45" s="92" t="str">
        <f>IF(B$14=0,"enter airfare tix",B$14)</f>
        <v>enter airfare tix</v>
      </c>
      <c r="H45" s="93">
        <f>IF(I$14&gt;=0,0,-I$14)</f>
        <v>0</v>
      </c>
      <c r="I45" s="22">
        <f>IF(I$14&gt;0,I$14,0)</f>
        <v>0</v>
      </c>
      <c r="K45" s="13">
        <f t="shared" ref="K45" si="19">C$12</f>
        <v>0</v>
      </c>
      <c r="L45" s="13" t="str">
        <f t="shared" ref="L45" si="20">I$1</f>
        <v xml:space="preserve"> </v>
      </c>
      <c r="M45" s="12"/>
      <c r="N45" s="12"/>
      <c r="O45" s="34" t="str">
        <f t="shared" ref="O45" si="21">CONCATENATE(TEXT(K45,("m/dd/yy")), "-", TEXT(L45,("m/dd/yy")))</f>
        <v xml:space="preserve">1/00/00- </v>
      </c>
    </row>
    <row r="46" spans="1:20" ht="30" customHeight="1" x14ac:dyDescent="0.3">
      <c r="A46" s="154" t="str">
        <f>IF($B$75=1,T$2,IF($B$75=2,T$3,IF($B$75=3,T$4,IF($B$75=4,T$5,IF($B$75=5,T$6,IF($B$75=6,T$7,IF($B$75=7,T$8,IF($B$75=8,T$9,IF($B$75=9,T$10,IF($B$75=10,T$11,IF($B$75=11,T$12,IF($B$75=12,T$13))))))))))))</f>
        <v>2122-NON STAFF DB AIRFARE</v>
      </c>
      <c r="B46" s="69" t="s">
        <v>140</v>
      </c>
      <c r="C46" s="69"/>
      <c r="D46" s="69"/>
      <c r="E46" s="119">
        <f t="shared" si="14"/>
        <v>0</v>
      </c>
      <c r="F46" s="39" t="str">
        <f t="shared" ref="F46:F48" si="22">O46</f>
        <v xml:space="preserve">1/00/00- </v>
      </c>
      <c r="G46" s="92" t="str">
        <f>IF(B$15=0,"enter airfare tix",B$15)</f>
        <v>enter airfare tix</v>
      </c>
      <c r="H46" s="93">
        <f>IF(I$15&gt;=0,0,-I$15)</f>
        <v>0</v>
      </c>
      <c r="I46" s="22">
        <f>IF(I$15&gt;0,I$15,0)</f>
        <v>0</v>
      </c>
      <c r="K46" s="13">
        <f t="shared" ref="K46:K48" si="23">C$12</f>
        <v>0</v>
      </c>
      <c r="L46" s="13" t="str">
        <f t="shared" ref="L46:L48" si="24">I$1</f>
        <v xml:space="preserve"> </v>
      </c>
      <c r="M46" s="12"/>
      <c r="N46" s="12"/>
      <c r="O46" s="34" t="str">
        <f t="shared" ref="O46:O48" si="25">CONCATENATE(TEXT(K46,("m/dd/yy")), "-", TEXT(L46,("m/dd/yy")))</f>
        <v xml:space="preserve">1/00/00- </v>
      </c>
    </row>
    <row r="47" spans="1:20" ht="30" customHeight="1" x14ac:dyDescent="0.3">
      <c r="A47" s="154" t="str">
        <f>IF($B$75=1,T$2,IF($B$75=2,T$3,IF($B$75=3,T$4,IF($B$75=4,T$5,IF($B$75=5,T$6,IF($B$75=6,T$7,IF($B$75=7,T$8,IF($B$75=8,T$9,IF($B$75=9,T$10,IF($B$75=10,T$11,IF($B$75=11,T$12,IF($B$75=12,T$13))))))))))))</f>
        <v>2122-NON STAFF DB AIRFARE</v>
      </c>
      <c r="B47" s="69" t="s">
        <v>140</v>
      </c>
      <c r="C47" s="69"/>
      <c r="D47" s="69"/>
      <c r="E47" s="119">
        <f t="shared" si="14"/>
        <v>0</v>
      </c>
      <c r="F47" s="39" t="str">
        <f t="shared" si="22"/>
        <v xml:space="preserve">1/00/00- </v>
      </c>
      <c r="G47" s="92" t="str">
        <f>IF(B$16=0,"enter airfare tix",B$16)</f>
        <v>enter airfare tix</v>
      </c>
      <c r="H47" s="93">
        <f>IF(I$16&gt;=0,0,-I$16)</f>
        <v>0</v>
      </c>
      <c r="I47" s="22">
        <f>IF(I$16&gt;0,I$16,0)</f>
        <v>0</v>
      </c>
      <c r="K47" s="13">
        <f t="shared" si="23"/>
        <v>0</v>
      </c>
      <c r="L47" s="13" t="str">
        <f t="shared" si="24"/>
        <v xml:space="preserve"> </v>
      </c>
      <c r="M47" s="12"/>
      <c r="N47" s="12"/>
      <c r="O47" s="34" t="str">
        <f t="shared" si="25"/>
        <v xml:space="preserve">1/00/00- </v>
      </c>
    </row>
    <row r="48" spans="1:20" ht="30" customHeight="1" x14ac:dyDescent="0.3">
      <c r="A48" s="154" t="str">
        <f>IF($B$75=1,T$2,IF($B$75=2,T$3,IF($B$75=3,T$4,IF($B$75=4,T$5,IF($B$75=5,T$6,IF($B$75=6,T$7,IF($B$75=7,T$8,IF($B$75=8,T$9,IF($B$75=9,T$10,IF($B$75=10,T$11,IF($B$75=11,T$12,IF($B$75=12,T$13))))))))))))</f>
        <v>2122-NON STAFF DB AIRFARE</v>
      </c>
      <c r="B48" s="69" t="s">
        <v>140</v>
      </c>
      <c r="C48" s="69"/>
      <c r="D48" s="69"/>
      <c r="E48" s="119">
        <f t="shared" si="14"/>
        <v>0</v>
      </c>
      <c r="F48" s="39" t="str">
        <f t="shared" si="22"/>
        <v xml:space="preserve">1/00/00- </v>
      </c>
      <c r="G48" s="92" t="str">
        <f>IF(B$17=0,"enter airfare tix",B$17)</f>
        <v>enter airfare tix</v>
      </c>
      <c r="H48" s="93">
        <f>IF(I$17&gt;=0,0,-I$17)</f>
        <v>0</v>
      </c>
      <c r="I48" s="22">
        <f>IF(I$17&gt;0,I$17,0)</f>
        <v>0</v>
      </c>
      <c r="K48" s="13">
        <f t="shared" si="23"/>
        <v>0</v>
      </c>
      <c r="L48" s="13" t="str">
        <f t="shared" si="24"/>
        <v xml:space="preserve"> </v>
      </c>
      <c r="M48" s="12"/>
      <c r="N48" s="12"/>
      <c r="O48" s="34" t="str">
        <f t="shared" si="25"/>
        <v xml:space="preserve">1/00/00- </v>
      </c>
    </row>
    <row r="49" spans="1:27" ht="30" customHeight="1" x14ac:dyDescent="0.3">
      <c r="A49" s="154" t="str">
        <f>A42</f>
        <v>8XXX-TRVL</v>
      </c>
      <c r="B49" s="69">
        <f>B$42</f>
        <v>0</v>
      </c>
      <c r="C49" s="69">
        <f>C$42</f>
        <v>0</v>
      </c>
      <c r="D49" s="69">
        <f>D$42</f>
        <v>0</v>
      </c>
      <c r="E49" s="119">
        <f t="shared" si="14"/>
        <v>0</v>
      </c>
      <c r="F49" s="39" t="str">
        <f t="shared" si="15"/>
        <v xml:space="preserve">PERSONAL- </v>
      </c>
      <c r="G49" s="39"/>
      <c r="H49" s="87"/>
      <c r="I49" s="22">
        <f>I8</f>
        <v>0</v>
      </c>
      <c r="K49" s="13">
        <f t="shared" si="16"/>
        <v>0</v>
      </c>
      <c r="L49" s="13" t="str">
        <f t="shared" si="17"/>
        <v xml:space="preserve"> </v>
      </c>
      <c r="M49" s="2" t="s">
        <v>146</v>
      </c>
      <c r="N49" s="2"/>
      <c r="O49" s="35" t="str">
        <f>CONCATENATE(M49,"-",TEXT(L49,("m/dd/yy")))</f>
        <v xml:space="preserve">PERSONAL- </v>
      </c>
    </row>
    <row r="50" spans="1:27" ht="30" customHeight="1" x14ac:dyDescent="0.3">
      <c r="A50" s="94" t="s">
        <v>148</v>
      </c>
      <c r="B50" s="23">
        <f t="shared" ref="B50:D50" si="26">B$42</f>
        <v>0</v>
      </c>
      <c r="C50" s="23">
        <f t="shared" si="26"/>
        <v>0</v>
      </c>
      <c r="D50" s="23">
        <f t="shared" si="26"/>
        <v>0</v>
      </c>
      <c r="E50" s="120">
        <f t="shared" si="14"/>
        <v>0</v>
      </c>
      <c r="F50" s="16"/>
      <c r="G50" s="83"/>
      <c r="H50" s="155">
        <f>SUMIF($C$35:$H$35,"&lt;&gt;ENTER DATE",$C$34:$H$34)</f>
        <v>0</v>
      </c>
      <c r="I50" s="24"/>
      <c r="J50" s="1" t="s">
        <v>149</v>
      </c>
      <c r="K50" s="13"/>
      <c r="L50" s="13"/>
      <c r="M50" s="12"/>
      <c r="N50" s="12"/>
      <c r="O50" s="41"/>
    </row>
    <row r="51" spans="1:27" ht="30" customHeight="1" x14ac:dyDescent="0.3">
      <c r="A51" s="5"/>
      <c r="B51" s="169"/>
      <c r="C51" s="169"/>
      <c r="D51" s="169"/>
      <c r="E51" s="169"/>
      <c r="F51" s="47"/>
      <c r="G51" s="6" t="s">
        <v>118</v>
      </c>
      <c r="H51" s="87">
        <f>SUM(H42:H50)</f>
        <v>0</v>
      </c>
      <c r="I51" s="22">
        <f>SUM(I42:I50)</f>
        <v>0</v>
      </c>
      <c r="K51" s="12">
        <f>H51-I51</f>
        <v>0</v>
      </c>
      <c r="L51" s="12">
        <f>SUM(H43:H50)</f>
        <v>0</v>
      </c>
      <c r="M51" s="12">
        <f>SUM(I43:I50)</f>
        <v>0</v>
      </c>
      <c r="N51" s="12"/>
      <c r="O51" s="26">
        <f>K37-L51+M51</f>
        <v>0</v>
      </c>
      <c r="P51" s="26"/>
      <c r="R51" s="26"/>
      <c r="S51" s="26"/>
      <c r="T51" s="26"/>
      <c r="U51" s="1"/>
      <c r="V51" s="1"/>
      <c r="W51" s="9"/>
      <c r="X51" s="9"/>
      <c r="Y51" s="9"/>
      <c r="Z51" s="9" t="s">
        <v>185</v>
      </c>
      <c r="AA51" s="43">
        <v>64</v>
      </c>
    </row>
    <row r="52" spans="1:27" ht="30" customHeight="1" x14ac:dyDescent="0.3">
      <c r="A52" s="5" t="s">
        <v>152</v>
      </c>
      <c r="B52" s="169"/>
      <c r="C52" s="169"/>
      <c r="D52" s="169"/>
      <c r="E52" s="169"/>
      <c r="F52" s="10" t="s">
        <v>153</v>
      </c>
      <c r="G52" s="6" t="s">
        <v>154</v>
      </c>
      <c r="H52" s="87">
        <f>IF(K51&gt;0,K51,0)</f>
        <v>0</v>
      </c>
      <c r="I52" s="81">
        <f>-IF(K51&lt;0,K51,0)</f>
        <v>0</v>
      </c>
      <c r="K52" s="12">
        <f>K37-K51</f>
        <v>0</v>
      </c>
      <c r="L52" s="12"/>
      <c r="M52" s="12"/>
      <c r="N52" s="12"/>
      <c r="O52" s="9"/>
      <c r="U52" s="1"/>
      <c r="V52" s="1"/>
      <c r="W52" s="9"/>
      <c r="X52" s="9"/>
      <c r="Y52" s="9"/>
      <c r="Z52" s="9" t="s">
        <v>187</v>
      </c>
      <c r="AA52" s="43">
        <v>74</v>
      </c>
    </row>
    <row r="53" spans="1:27" ht="70.5" customHeight="1" x14ac:dyDescent="0.3">
      <c r="A53" s="179" t="s">
        <v>156</v>
      </c>
      <c r="B53" s="180"/>
      <c r="C53" s="180"/>
      <c r="D53" s="180"/>
      <c r="E53" s="180"/>
      <c r="F53" s="181"/>
      <c r="H53" s="69" t="s">
        <v>157</v>
      </c>
      <c r="I53" s="82" t="s">
        <v>158</v>
      </c>
      <c r="L53" s="12"/>
      <c r="M53" s="12"/>
      <c r="N53" s="12"/>
      <c r="O53" s="9"/>
      <c r="U53" s="1"/>
      <c r="V53" s="1"/>
      <c r="W53" s="9"/>
      <c r="X53" s="9"/>
      <c r="Y53" s="9"/>
      <c r="Z53" s="9" t="s">
        <v>189</v>
      </c>
      <c r="AA53" s="43">
        <v>69</v>
      </c>
    </row>
    <row r="54" spans="1:27" ht="30" customHeight="1" x14ac:dyDescent="0.3">
      <c r="A54" s="42" t="s">
        <v>160</v>
      </c>
      <c r="B54" s="177"/>
      <c r="C54" s="177"/>
      <c r="D54" s="177"/>
      <c r="E54" s="177"/>
      <c r="F54" s="56"/>
      <c r="H54" s="69"/>
      <c r="I54" s="10"/>
      <c r="L54" s="12"/>
      <c r="M54" s="12"/>
      <c r="N54" s="12"/>
      <c r="O54" s="9"/>
      <c r="U54" s="1"/>
      <c r="V54" s="1"/>
      <c r="W54" s="9"/>
      <c r="X54" s="9"/>
      <c r="Y54" s="9"/>
      <c r="Z54" s="9" t="s">
        <v>191</v>
      </c>
      <c r="AA54" s="43">
        <v>69</v>
      </c>
    </row>
    <row r="55" spans="1:27" ht="30" customHeight="1" x14ac:dyDescent="0.3">
      <c r="A55" s="5" t="s">
        <v>162</v>
      </c>
      <c r="B55" s="164"/>
      <c r="C55" s="164"/>
      <c r="D55" s="164"/>
      <c r="E55" s="164"/>
      <c r="F55" s="10" t="s">
        <v>153</v>
      </c>
      <c r="H55" s="69"/>
      <c r="I55" s="10"/>
      <c r="K55" s="12"/>
      <c r="L55" s="12"/>
      <c r="M55" s="12"/>
      <c r="N55" s="12"/>
      <c r="O55" s="9"/>
      <c r="U55" s="1"/>
      <c r="V55" s="1"/>
      <c r="W55" s="9"/>
      <c r="X55" s="9"/>
      <c r="Y55" s="9"/>
      <c r="Z55" s="9" t="s">
        <v>193</v>
      </c>
      <c r="AA55" s="43">
        <v>64</v>
      </c>
    </row>
    <row r="56" spans="1:27" ht="30" customHeight="1" x14ac:dyDescent="0.3">
      <c r="A56" s="172" t="s">
        <v>164</v>
      </c>
      <c r="B56" s="173"/>
      <c r="C56" s="173"/>
      <c r="D56" s="173"/>
      <c r="E56" s="173"/>
      <c r="F56" s="174"/>
      <c r="G56" s="27"/>
      <c r="H56" s="27"/>
      <c r="I56" s="28"/>
      <c r="J56" s="4"/>
      <c r="M56" s="2"/>
      <c r="N56" s="2"/>
      <c r="O56" s="9"/>
      <c r="U56" s="1"/>
      <c r="V56" s="1"/>
      <c r="W56" s="9"/>
      <c r="X56" s="9"/>
      <c r="Y56" s="9"/>
      <c r="Z56" s="9" t="s">
        <v>195</v>
      </c>
      <c r="AA56" s="43">
        <v>69</v>
      </c>
    </row>
    <row r="57" spans="1:27" ht="30" customHeight="1" x14ac:dyDescent="0.3">
      <c r="F57" s="63"/>
      <c r="H57" s="6"/>
      <c r="I57" s="29"/>
      <c r="K57" s="12"/>
      <c r="L57" s="12"/>
      <c r="M57" s="12"/>
      <c r="N57" s="12"/>
    </row>
    <row r="58" spans="1:27" s="9" customFormat="1" ht="20.25" hidden="1" x14ac:dyDescent="0.3">
      <c r="A58" s="9" t="s">
        <v>184</v>
      </c>
      <c r="C58" s="12">
        <f>C$20</f>
        <v>0</v>
      </c>
      <c r="D58" s="12">
        <f t="shared" ref="D58:H58" si="27">D$20</f>
        <v>0</v>
      </c>
      <c r="E58" s="12">
        <f t="shared" si="27"/>
        <v>0</v>
      </c>
      <c r="F58" s="12">
        <f t="shared" si="27"/>
        <v>0</v>
      </c>
      <c r="G58" s="12">
        <f t="shared" si="27"/>
        <v>0</v>
      </c>
      <c r="H58" s="12">
        <f t="shared" si="27"/>
        <v>0</v>
      </c>
      <c r="I58" s="2"/>
      <c r="J58" s="1"/>
      <c r="K58" s="2"/>
      <c r="L58" s="2"/>
      <c r="M58" s="3"/>
      <c r="N58" s="3"/>
      <c r="O58" s="3"/>
      <c r="P58" s="26"/>
      <c r="Q58" s="2"/>
      <c r="R58" s="26"/>
      <c r="S58" s="26"/>
      <c r="T58" s="26"/>
    </row>
    <row r="59" spans="1:27" s="9" customFormat="1" ht="20.25" hidden="1" x14ac:dyDescent="0.3">
      <c r="A59" s="9" t="s">
        <v>188</v>
      </c>
      <c r="C59" s="30">
        <f>C$21</f>
        <v>0</v>
      </c>
      <c r="D59" s="30">
        <f t="shared" ref="D59:H59" si="28">D$21</f>
        <v>0</v>
      </c>
      <c r="E59" s="30">
        <f t="shared" si="28"/>
        <v>0</v>
      </c>
      <c r="F59" s="30">
        <f t="shared" si="28"/>
        <v>0</v>
      </c>
      <c r="G59" s="30">
        <f t="shared" si="28"/>
        <v>0</v>
      </c>
      <c r="H59" s="30">
        <f t="shared" si="28"/>
        <v>0</v>
      </c>
      <c r="I59" s="13"/>
      <c r="J59" s="1"/>
      <c r="K59" s="12"/>
      <c r="L59" s="12"/>
      <c r="M59" s="12"/>
      <c r="N59" s="12"/>
      <c r="O59" s="12"/>
      <c r="P59" s="26"/>
      <c r="Q59" s="2"/>
      <c r="R59" s="26"/>
      <c r="S59" s="26"/>
      <c r="T59" s="26"/>
    </row>
    <row r="60" spans="1:27" s="9" customFormat="1" ht="20.25" hidden="1" x14ac:dyDescent="0.3">
      <c r="A60" s="161" t="s">
        <v>190</v>
      </c>
      <c r="B60" s="161"/>
      <c r="C60" s="12">
        <f t="shared" ref="C60:H60" si="29">C58*C59</f>
        <v>0</v>
      </c>
      <c r="D60" s="12">
        <f t="shared" si="29"/>
        <v>0</v>
      </c>
      <c r="E60" s="12">
        <f t="shared" si="29"/>
        <v>0</v>
      </c>
      <c r="F60" s="12">
        <f t="shared" si="29"/>
        <v>0</v>
      </c>
      <c r="G60" s="12">
        <f t="shared" si="29"/>
        <v>0</v>
      </c>
      <c r="H60" s="12">
        <f t="shared" si="29"/>
        <v>0</v>
      </c>
      <c r="I60" s="2"/>
      <c r="J60" s="1"/>
      <c r="K60" s="2"/>
      <c r="L60" s="2"/>
      <c r="M60" s="3"/>
      <c r="N60" s="3"/>
      <c r="O60" s="3"/>
      <c r="P60" s="1"/>
      <c r="Q60" s="2"/>
      <c r="R60" s="1"/>
      <c r="S60" s="1"/>
      <c r="T60" s="1"/>
    </row>
    <row r="61" spans="1:27" s="9" customFormat="1" ht="20.25" hidden="1" x14ac:dyDescent="0.3">
      <c r="A61" s="9" t="s">
        <v>478</v>
      </c>
      <c r="C61" s="12">
        <f>C$23</f>
        <v>0</v>
      </c>
      <c r="D61" s="12">
        <f t="shared" ref="D61:H61" si="30">D$23</f>
        <v>0</v>
      </c>
      <c r="E61" s="12">
        <f t="shared" si="30"/>
        <v>0</v>
      </c>
      <c r="F61" s="12">
        <f t="shared" si="30"/>
        <v>0</v>
      </c>
      <c r="G61" s="12">
        <f t="shared" si="30"/>
        <v>0</v>
      </c>
      <c r="H61" s="12">
        <f t="shared" si="30"/>
        <v>0</v>
      </c>
      <c r="I61" s="2"/>
      <c r="J61" s="1"/>
      <c r="K61" s="2"/>
      <c r="L61" s="2"/>
      <c r="M61" s="3"/>
      <c r="N61" s="3"/>
      <c r="O61" s="3"/>
      <c r="P61" s="1"/>
      <c r="Q61" s="2"/>
      <c r="R61" s="1"/>
      <c r="S61" s="1"/>
      <c r="T61" s="1"/>
    </row>
    <row r="62" spans="1:27" s="9" customFormat="1" ht="20.25" hidden="1" x14ac:dyDescent="0.3">
      <c r="A62" s="9" t="s">
        <v>194</v>
      </c>
      <c r="C62" s="12">
        <f t="shared" ref="C62:H62" si="31">C58-C61</f>
        <v>0</v>
      </c>
      <c r="D62" s="12">
        <f t="shared" si="31"/>
        <v>0</v>
      </c>
      <c r="E62" s="12">
        <f t="shared" si="31"/>
        <v>0</v>
      </c>
      <c r="F62" s="12">
        <f t="shared" si="31"/>
        <v>0</v>
      </c>
      <c r="G62" s="12">
        <f t="shared" si="31"/>
        <v>0</v>
      </c>
      <c r="H62" s="12">
        <f t="shared" si="31"/>
        <v>0</v>
      </c>
      <c r="I62" s="2"/>
      <c r="J62" s="1"/>
      <c r="K62" s="2"/>
      <c r="L62" s="2"/>
      <c r="M62" s="3"/>
      <c r="N62" s="3"/>
      <c r="O62" s="3"/>
      <c r="P62" s="1"/>
      <c r="Q62" s="2"/>
      <c r="R62" s="1"/>
      <c r="S62" s="1"/>
      <c r="T62" s="1"/>
    </row>
    <row r="63" spans="1:27" s="9" customFormat="1" ht="20.25" hidden="1" x14ac:dyDescent="0.3">
      <c r="A63" s="9" t="s">
        <v>196</v>
      </c>
      <c r="C63" s="12">
        <f>SUM(C$24:C$26)</f>
        <v>0</v>
      </c>
      <c r="D63" s="12">
        <f t="shared" ref="D63:H63" si="32">SUM(D$24:D$26)</f>
        <v>0</v>
      </c>
      <c r="E63" s="12">
        <f t="shared" si="32"/>
        <v>0</v>
      </c>
      <c r="F63" s="12">
        <f t="shared" si="32"/>
        <v>0</v>
      </c>
      <c r="G63" s="12">
        <f t="shared" si="32"/>
        <v>0</v>
      </c>
      <c r="H63" s="12">
        <f t="shared" si="32"/>
        <v>0</v>
      </c>
      <c r="I63" s="2"/>
      <c r="J63" s="1"/>
      <c r="K63" s="2"/>
      <c r="L63" s="2"/>
      <c r="M63" s="3"/>
      <c r="N63" s="3"/>
      <c r="O63" s="3"/>
      <c r="P63" s="1"/>
      <c r="Q63" s="2"/>
      <c r="R63" s="1"/>
      <c r="S63" s="1"/>
      <c r="T63" s="1"/>
    </row>
    <row r="64" spans="1:27" s="9" customFormat="1" ht="20.25" hidden="1" x14ac:dyDescent="0.3">
      <c r="A64" s="9" t="s">
        <v>198</v>
      </c>
      <c r="B64" s="130"/>
      <c r="C64" s="12" t="str">
        <f>IF(C63&gt;0,"YES MEAL","NO")</f>
        <v>NO</v>
      </c>
      <c r="D64" s="12" t="str">
        <f t="shared" ref="D64:H64" si="33">IF(D63&gt;0,"YES MEAL","NO")</f>
        <v>NO</v>
      </c>
      <c r="E64" s="12" t="str">
        <f t="shared" si="33"/>
        <v>NO</v>
      </c>
      <c r="F64" s="12" t="str">
        <f t="shared" si="33"/>
        <v>NO</v>
      </c>
      <c r="G64" s="12" t="str">
        <f t="shared" si="33"/>
        <v>NO</v>
      </c>
      <c r="H64" s="12" t="str">
        <f t="shared" si="33"/>
        <v>NO</v>
      </c>
      <c r="I64" s="2"/>
      <c r="J64" s="1"/>
      <c r="K64" s="2"/>
      <c r="L64" s="2"/>
      <c r="M64" s="3"/>
      <c r="N64" s="3"/>
      <c r="O64" s="3"/>
      <c r="P64" s="1"/>
      <c r="Q64" s="2"/>
      <c r="R64" s="1"/>
      <c r="S64" s="1"/>
      <c r="T64" s="1"/>
    </row>
    <row r="65" spans="1:27" s="9" customFormat="1" ht="20.25" hidden="1" x14ac:dyDescent="0.3">
      <c r="A65" s="9" t="s">
        <v>200</v>
      </c>
      <c r="B65" s="130"/>
      <c r="C65" s="12">
        <f>IF(C64="YES MEAL",C61,C61*C59)</f>
        <v>0</v>
      </c>
      <c r="D65" s="12">
        <f t="shared" ref="D65:H65" si="34">IF(D64="YES MEAL",D61,D61*D59)</f>
        <v>0</v>
      </c>
      <c r="E65" s="12">
        <f t="shared" si="34"/>
        <v>0</v>
      </c>
      <c r="F65" s="12">
        <f t="shared" si="34"/>
        <v>0</v>
      </c>
      <c r="G65" s="12">
        <f t="shared" si="34"/>
        <v>0</v>
      </c>
      <c r="H65" s="12">
        <f t="shared" si="34"/>
        <v>0</v>
      </c>
      <c r="I65" s="2"/>
      <c r="J65" s="1"/>
      <c r="K65" s="2"/>
      <c r="L65" s="2"/>
      <c r="M65" s="3"/>
      <c r="N65" s="3"/>
      <c r="O65" s="3"/>
      <c r="P65" s="1"/>
      <c r="Q65" s="2"/>
      <c r="R65" s="1"/>
      <c r="S65" s="1"/>
      <c r="T65" s="1"/>
    </row>
    <row r="66" spans="1:27" s="9" customFormat="1" ht="20.25" hidden="1" x14ac:dyDescent="0.3">
      <c r="A66" s="9" t="s">
        <v>202</v>
      </c>
      <c r="B66" s="130"/>
      <c r="C66" s="12">
        <f>C63+C65</f>
        <v>0</v>
      </c>
      <c r="D66" s="12">
        <f t="shared" ref="D66:H66" si="35">D63+D65</f>
        <v>0</v>
      </c>
      <c r="E66" s="12">
        <f t="shared" si="35"/>
        <v>0</v>
      </c>
      <c r="F66" s="12">
        <f t="shared" si="35"/>
        <v>0</v>
      </c>
      <c r="G66" s="12">
        <f>G63+G65</f>
        <v>0</v>
      </c>
      <c r="H66" s="12">
        <f t="shared" si="35"/>
        <v>0</v>
      </c>
      <c r="I66" s="2"/>
      <c r="J66" s="1"/>
      <c r="K66" s="2"/>
      <c r="L66" s="2"/>
      <c r="M66" s="3"/>
      <c r="N66" s="3"/>
      <c r="O66" s="3"/>
      <c r="P66" s="1"/>
      <c r="Q66" s="2"/>
      <c r="R66" s="1"/>
      <c r="S66" s="1"/>
      <c r="T66" s="1"/>
    </row>
    <row r="67" spans="1:27" s="9" customFormat="1" ht="20.25" hidden="1" x14ac:dyDescent="0.3">
      <c r="A67" s="9" t="s">
        <v>204</v>
      </c>
      <c r="C67" s="12">
        <f>C60-C66</f>
        <v>0</v>
      </c>
      <c r="D67" s="12">
        <f t="shared" ref="D67:H67" si="36">D60-D66</f>
        <v>0</v>
      </c>
      <c r="E67" s="12">
        <f t="shared" si="36"/>
        <v>0</v>
      </c>
      <c r="F67" s="12">
        <f t="shared" si="36"/>
        <v>0</v>
      </c>
      <c r="G67" s="12">
        <f>G60-G66</f>
        <v>0</v>
      </c>
      <c r="H67" s="12">
        <f t="shared" si="36"/>
        <v>0</v>
      </c>
      <c r="I67" s="2"/>
      <c r="J67" s="1"/>
      <c r="K67" s="2"/>
      <c r="L67" s="2"/>
      <c r="M67" s="3"/>
      <c r="N67" s="3"/>
      <c r="O67" s="3"/>
      <c r="P67" s="1"/>
      <c r="Q67" s="2"/>
      <c r="R67" s="1"/>
      <c r="S67" s="1"/>
      <c r="T67" s="1"/>
    </row>
    <row r="68" spans="1:27" s="9" customFormat="1" ht="20.25" hidden="1" x14ac:dyDescent="0.3">
      <c r="A68" s="9" t="s">
        <v>206</v>
      </c>
      <c r="C68" s="12">
        <f>IF(C67&lt;0,0,C67)</f>
        <v>0</v>
      </c>
      <c r="D68" s="12">
        <f t="shared" ref="D68:H68" si="37">IF(D67&lt;0,0,D67)</f>
        <v>0</v>
      </c>
      <c r="E68" s="12">
        <f t="shared" si="37"/>
        <v>0</v>
      </c>
      <c r="F68" s="12">
        <f t="shared" si="37"/>
        <v>0</v>
      </c>
      <c r="G68" s="12">
        <f t="shared" si="37"/>
        <v>0</v>
      </c>
      <c r="H68" s="12">
        <f t="shared" si="37"/>
        <v>0</v>
      </c>
      <c r="I68" s="2"/>
      <c r="J68" s="1"/>
      <c r="K68" s="2"/>
      <c r="L68" s="2"/>
      <c r="M68" s="3"/>
      <c r="N68" s="3"/>
      <c r="O68" s="3"/>
      <c r="P68" s="1"/>
      <c r="Q68" s="2"/>
      <c r="R68" s="1"/>
      <c r="S68" s="1"/>
      <c r="T68" s="1"/>
    </row>
    <row r="69" spans="1:27" s="9" customFormat="1" ht="20.25" hidden="1" x14ac:dyDescent="0.3">
      <c r="A69" s="9" t="s">
        <v>99</v>
      </c>
      <c r="B69" s="130"/>
      <c r="C69" s="12">
        <f>C65+C68</f>
        <v>0</v>
      </c>
      <c r="D69" s="12">
        <f t="shared" ref="D69:H69" si="38">D65+D68</f>
        <v>0</v>
      </c>
      <c r="E69" s="12">
        <f t="shared" si="38"/>
        <v>0</v>
      </c>
      <c r="F69" s="12">
        <f t="shared" si="38"/>
        <v>0</v>
      </c>
      <c r="G69" s="12">
        <f t="shared" si="38"/>
        <v>0</v>
      </c>
      <c r="H69" s="12">
        <f t="shared" si="38"/>
        <v>0</v>
      </c>
      <c r="I69" s="2"/>
      <c r="J69" s="1"/>
      <c r="K69" s="2"/>
      <c r="L69" s="2"/>
      <c r="M69" s="3"/>
      <c r="N69" s="3"/>
      <c r="O69" s="3"/>
      <c r="P69" s="1"/>
      <c r="Q69" s="2"/>
      <c r="R69" s="1"/>
      <c r="S69" s="1"/>
      <c r="T69" s="1"/>
    </row>
    <row r="70" spans="1:27" s="9" customFormat="1" ht="20.25" hidden="1" x14ac:dyDescent="0.3">
      <c r="A70" s="9" t="s">
        <v>209</v>
      </c>
      <c r="C70" s="12">
        <f>IF(C$19="",1,0)</f>
        <v>1</v>
      </c>
      <c r="D70" s="12">
        <f t="shared" ref="D70:H70" si="39">IF(D$19="",1,0)</f>
        <v>1</v>
      </c>
      <c r="E70" s="12">
        <f t="shared" si="39"/>
        <v>1</v>
      </c>
      <c r="F70" s="12">
        <f t="shared" si="39"/>
        <v>1</v>
      </c>
      <c r="G70" s="12">
        <f t="shared" si="39"/>
        <v>1</v>
      </c>
      <c r="H70" s="12">
        <f t="shared" si="39"/>
        <v>1</v>
      </c>
      <c r="I70" s="2"/>
      <c r="J70" s="1"/>
      <c r="K70" s="2"/>
      <c r="L70" s="2"/>
      <c r="M70" s="3"/>
      <c r="N70" s="3"/>
      <c r="O70" s="3"/>
      <c r="P70" s="1"/>
      <c r="Q70" s="2"/>
      <c r="R70" s="1"/>
      <c r="S70" s="1"/>
      <c r="T70" s="1"/>
    </row>
    <row r="71" spans="1:27" s="9" customFormat="1" ht="20.25" hidden="1" x14ac:dyDescent="0.3">
      <c r="A71" s="9" t="s">
        <v>479</v>
      </c>
      <c r="C71" s="12" t="str">
        <f>IF(C$20="","1.00",0)</f>
        <v>1.00</v>
      </c>
      <c r="D71" s="12" t="str">
        <f t="shared" ref="D71:H71" si="40">IF(D$20="","1.00",0)</f>
        <v>1.00</v>
      </c>
      <c r="E71" s="12" t="str">
        <f t="shared" si="40"/>
        <v>1.00</v>
      </c>
      <c r="F71" s="12" t="str">
        <f t="shared" si="40"/>
        <v>1.00</v>
      </c>
      <c r="G71" s="12" t="str">
        <f t="shared" si="40"/>
        <v>1.00</v>
      </c>
      <c r="H71" s="12" t="str">
        <f t="shared" si="40"/>
        <v>1.00</v>
      </c>
      <c r="I71" s="2"/>
      <c r="J71" s="1"/>
      <c r="K71" s="2"/>
      <c r="L71" s="2"/>
      <c r="M71" s="3"/>
      <c r="N71" s="3"/>
      <c r="O71" s="3"/>
      <c r="P71" s="1"/>
      <c r="Q71" s="2"/>
      <c r="R71" s="1"/>
      <c r="S71" s="1"/>
      <c r="T71" s="1"/>
    </row>
    <row r="72" spans="1:27" s="9" customFormat="1" ht="20.25" hidden="1" x14ac:dyDescent="0.3">
      <c r="A72" s="9" t="s">
        <v>213</v>
      </c>
      <c r="C72" s="12">
        <f>C70+C71</f>
        <v>2</v>
      </c>
      <c r="D72" s="12">
        <f t="shared" ref="D72:H72" si="41">D70+D71</f>
        <v>2</v>
      </c>
      <c r="E72" s="12">
        <f t="shared" si="41"/>
        <v>2</v>
      </c>
      <c r="F72" s="12">
        <f t="shared" si="41"/>
        <v>2</v>
      </c>
      <c r="G72" s="12">
        <f t="shared" si="41"/>
        <v>2</v>
      </c>
      <c r="H72" s="12">
        <f t="shared" si="41"/>
        <v>2</v>
      </c>
      <c r="I72" s="2"/>
      <c r="J72" s="1"/>
      <c r="K72" s="2"/>
      <c r="L72" s="2"/>
      <c r="M72" s="3"/>
      <c r="N72" s="3"/>
      <c r="O72" s="3"/>
      <c r="P72" s="1"/>
      <c r="Q72" s="2"/>
      <c r="R72" s="1"/>
      <c r="S72" s="1"/>
      <c r="T72" s="1"/>
    </row>
    <row r="73" spans="1:27" s="9" customFormat="1" ht="20.25" hidden="1" x14ac:dyDescent="0.3">
      <c r="A73" s="9" t="s">
        <v>215</v>
      </c>
      <c r="C73" s="12">
        <f>IF(C72=0,C69,0)</f>
        <v>0</v>
      </c>
      <c r="D73" s="12">
        <f t="shared" ref="D73:H73" si="42">IF(D72=0,D69,0)</f>
        <v>0</v>
      </c>
      <c r="E73" s="12">
        <f t="shared" si="42"/>
        <v>0</v>
      </c>
      <c r="F73" s="12">
        <f t="shared" si="42"/>
        <v>0</v>
      </c>
      <c r="G73" s="12">
        <f t="shared" si="42"/>
        <v>0</v>
      </c>
      <c r="H73" s="12">
        <f t="shared" si="42"/>
        <v>0</v>
      </c>
      <c r="I73" s="2"/>
      <c r="J73" s="1"/>
      <c r="K73" s="2"/>
      <c r="L73" s="2"/>
      <c r="M73" s="3"/>
      <c r="N73" s="3"/>
      <c r="O73" s="3"/>
      <c r="P73" s="1"/>
      <c r="Q73" s="2"/>
      <c r="R73" s="1"/>
      <c r="S73" s="1"/>
      <c r="T73" s="1"/>
    </row>
    <row r="74" spans="1:27" s="9" customFormat="1" ht="20.25" hidden="1" x14ac:dyDescent="0.3">
      <c r="F74" s="84"/>
      <c r="H74" s="2"/>
      <c r="I74" s="13"/>
      <c r="J74" s="1"/>
      <c r="K74" s="12"/>
      <c r="L74" s="12"/>
      <c r="M74" s="12"/>
      <c r="N74" s="12"/>
      <c r="O74" s="2"/>
      <c r="P74" s="1"/>
      <c r="Q74" s="2"/>
      <c r="R74" s="1"/>
      <c r="S74" s="1"/>
      <c r="T74" s="1"/>
    </row>
    <row r="75" spans="1:27" s="9" customFormat="1" ht="20.25" hidden="1" x14ac:dyDescent="0.3">
      <c r="A75" s="9" t="s">
        <v>222</v>
      </c>
      <c r="B75" s="9">
        <f>VLOOKUP(B1,P2:Q29,2,FALSE)</f>
        <v>7</v>
      </c>
      <c r="I75" s="2"/>
      <c r="J75" s="1"/>
      <c r="L75" s="2"/>
      <c r="M75" s="3"/>
      <c r="N75" s="3"/>
      <c r="O75" s="18"/>
      <c r="P75" s="18"/>
      <c r="Q75" s="2"/>
      <c r="R75" s="18"/>
      <c r="S75" s="18"/>
      <c r="T75" s="18"/>
      <c r="U75" s="1"/>
      <c r="V75" s="1"/>
      <c r="Z75" s="9" t="s">
        <v>265</v>
      </c>
      <c r="AA75" s="43">
        <v>69</v>
      </c>
    </row>
    <row r="76" spans="1:27" ht="20.25" hidden="1" x14ac:dyDescent="0.3">
      <c r="P76" s="26"/>
      <c r="R76" s="26"/>
      <c r="S76" s="26"/>
      <c r="T76" s="26"/>
    </row>
    <row r="77" spans="1:27" ht="20.25" hidden="1" x14ac:dyDescent="0.3">
      <c r="A77" s="9" t="s">
        <v>225</v>
      </c>
      <c r="B77" s="137"/>
      <c r="C77" s="12">
        <f>IF(C$12="",1,0)</f>
        <v>1</v>
      </c>
      <c r="D77" s="12">
        <f t="shared" ref="D77:H77" si="43">IF(D$12="",1,0)</f>
        <v>1</v>
      </c>
      <c r="E77" s="12">
        <f t="shared" si="43"/>
        <v>1</v>
      </c>
      <c r="F77" s="12">
        <f t="shared" si="43"/>
        <v>1</v>
      </c>
      <c r="G77" s="12">
        <f t="shared" si="43"/>
        <v>1</v>
      </c>
      <c r="H77" s="12">
        <f t="shared" si="43"/>
        <v>1</v>
      </c>
    </row>
    <row r="78" spans="1:27" ht="20.25" hidden="1" x14ac:dyDescent="0.3">
      <c r="A78" s="9" t="s">
        <v>227</v>
      </c>
      <c r="B78" s="9"/>
      <c r="C78" s="9">
        <f>IF(C$12&gt;=$L$2,$M$2,$M$3)</f>
        <v>0.58499999999999996</v>
      </c>
      <c r="D78" s="9">
        <f t="shared" ref="D78:H78" si="44">IF(D$12&gt;=$L$2,$M$2,$M$3)</f>
        <v>0.58499999999999996</v>
      </c>
      <c r="E78" s="9">
        <f t="shared" si="44"/>
        <v>0.58499999999999996</v>
      </c>
      <c r="F78" s="9">
        <f t="shared" si="44"/>
        <v>0.58499999999999996</v>
      </c>
      <c r="G78" s="9">
        <f t="shared" si="44"/>
        <v>0.58499999999999996</v>
      </c>
      <c r="H78" s="9">
        <f t="shared" si="44"/>
        <v>0.58499999999999996</v>
      </c>
    </row>
    <row r="79" spans="1:27" ht="20.25" hidden="1" x14ac:dyDescent="0.3">
      <c r="A79" s="9" t="s">
        <v>229</v>
      </c>
      <c r="B79" s="9"/>
      <c r="C79" s="138">
        <f>C$30</f>
        <v>0</v>
      </c>
      <c r="D79" s="138">
        <f t="shared" ref="D79:H79" si="45">D$30</f>
        <v>0</v>
      </c>
      <c r="E79" s="138">
        <f t="shared" si="45"/>
        <v>0</v>
      </c>
      <c r="F79" s="138">
        <f t="shared" si="45"/>
        <v>0</v>
      </c>
      <c r="G79" s="138">
        <f t="shared" si="45"/>
        <v>0</v>
      </c>
      <c r="H79" s="138">
        <f t="shared" si="45"/>
        <v>0</v>
      </c>
    </row>
    <row r="80" spans="1:27" ht="20.25" hidden="1" x14ac:dyDescent="0.3">
      <c r="A80" s="4" t="s">
        <v>231</v>
      </c>
      <c r="C80" s="141">
        <f>IF(C77=0,ROUND(C78*C79,2),0)</f>
        <v>0</v>
      </c>
      <c r="D80" s="141">
        <f t="shared" ref="D80:H80" si="46">IF(D77=0,ROUND(D78*D79,2),0)</f>
        <v>0</v>
      </c>
      <c r="E80" s="141">
        <f t="shared" si="46"/>
        <v>0</v>
      </c>
      <c r="F80" s="141">
        <f t="shared" si="46"/>
        <v>0</v>
      </c>
      <c r="G80" s="141">
        <f t="shared" si="46"/>
        <v>0</v>
      </c>
      <c r="H80" s="141">
        <f t="shared" si="46"/>
        <v>0</v>
      </c>
    </row>
    <row r="81" spans="1:29" ht="20.25" hidden="1" x14ac:dyDescent="0.3"/>
    <row r="82" spans="1:29" s="9" customFormat="1" ht="20.25" hidden="1" x14ac:dyDescent="0.3">
      <c r="A82" s="9" t="s">
        <v>225</v>
      </c>
      <c r="B82" s="137"/>
      <c r="C82" s="12">
        <f>IF(C$12="",1,0)</f>
        <v>1</v>
      </c>
      <c r="D82" s="12">
        <f t="shared" ref="D82:H82" si="47">IF(D$12="",1,0)</f>
        <v>1</v>
      </c>
      <c r="E82" s="12">
        <f t="shared" si="47"/>
        <v>1</v>
      </c>
      <c r="F82" s="12">
        <f t="shared" si="47"/>
        <v>1</v>
      </c>
      <c r="G82" s="12">
        <f t="shared" si="47"/>
        <v>1</v>
      </c>
      <c r="H82" s="12">
        <f t="shared" si="47"/>
        <v>1</v>
      </c>
      <c r="I82" s="12"/>
      <c r="J82" s="1"/>
      <c r="K82" s="2"/>
      <c r="L82" s="2"/>
      <c r="M82" s="3"/>
      <c r="N82" s="3"/>
      <c r="P82" s="1"/>
      <c r="Q82" s="1"/>
      <c r="R82" s="2"/>
      <c r="S82" s="1"/>
      <c r="T82" s="1"/>
      <c r="U82" s="1"/>
      <c r="V82" s="1"/>
      <c r="W82" s="1"/>
      <c r="X82" s="1"/>
      <c r="AB82" s="9" t="s">
        <v>235</v>
      </c>
      <c r="AC82" s="68">
        <v>79</v>
      </c>
    </row>
    <row r="83" spans="1:29" s="9" customFormat="1" ht="20.25" hidden="1" x14ac:dyDescent="0.3">
      <c r="A83" s="9" t="s">
        <v>236</v>
      </c>
      <c r="B83" s="137"/>
      <c r="C83" s="40">
        <f>C$18+SUM(C$27:C$29)+SUM(C$31:C$34)</f>
        <v>0</v>
      </c>
      <c r="D83" s="40">
        <f t="shared" ref="D83:H83" si="48">D$18+SUM(D$27:D$29)+SUM(D$31:D$34)</f>
        <v>0</v>
      </c>
      <c r="E83" s="40">
        <f t="shared" si="48"/>
        <v>0</v>
      </c>
      <c r="F83" s="40">
        <f t="shared" si="48"/>
        <v>0</v>
      </c>
      <c r="G83" s="40">
        <f t="shared" si="48"/>
        <v>0</v>
      </c>
      <c r="H83" s="40">
        <f t="shared" si="48"/>
        <v>0</v>
      </c>
      <c r="I83" s="12">
        <f>SUM(C83:H83)</f>
        <v>0</v>
      </c>
      <c r="J83" s="1"/>
      <c r="K83" s="2"/>
      <c r="L83" s="2"/>
      <c r="M83" s="3"/>
      <c r="N83" s="3"/>
      <c r="P83" s="1"/>
      <c r="Q83" s="1"/>
      <c r="R83" s="2"/>
      <c r="S83" s="1"/>
      <c r="T83" s="1"/>
      <c r="U83" s="1"/>
      <c r="V83" s="1"/>
      <c r="W83" s="1"/>
      <c r="X83" s="1"/>
      <c r="AB83" s="9" t="s">
        <v>238</v>
      </c>
      <c r="AC83" s="68">
        <v>69</v>
      </c>
    </row>
    <row r="84" spans="1:29" s="9" customFormat="1" ht="20.25" hidden="1" x14ac:dyDescent="0.3">
      <c r="A84" s="9" t="s">
        <v>239</v>
      </c>
      <c r="B84" s="137"/>
      <c r="C84" s="12">
        <f>IF(C$82=0,C$83,0)</f>
        <v>0</v>
      </c>
      <c r="D84" s="12">
        <f t="shared" ref="D84:H84" si="49">IF(D$82=0,D$83,0)</f>
        <v>0</v>
      </c>
      <c r="E84" s="12">
        <f t="shared" si="49"/>
        <v>0</v>
      </c>
      <c r="F84" s="12">
        <f t="shared" si="49"/>
        <v>0</v>
      </c>
      <c r="G84" s="12">
        <f t="shared" si="49"/>
        <v>0</v>
      </c>
      <c r="H84" s="12">
        <f t="shared" si="49"/>
        <v>0</v>
      </c>
      <c r="I84" s="12">
        <f>SUM(C84:H84)</f>
        <v>0</v>
      </c>
      <c r="J84" s="1"/>
      <c r="K84" s="2"/>
      <c r="L84" s="2"/>
      <c r="M84" s="3"/>
      <c r="N84" s="3"/>
      <c r="P84" s="1"/>
      <c r="Q84" s="1"/>
      <c r="R84" s="2"/>
      <c r="S84" s="1"/>
      <c r="T84" s="1"/>
      <c r="U84" s="1"/>
      <c r="V84" s="1"/>
      <c r="W84" s="1"/>
      <c r="X84" s="1"/>
      <c r="AB84" s="9" t="s">
        <v>241</v>
      </c>
      <c r="AC84" s="68">
        <v>69</v>
      </c>
    </row>
    <row r="85" spans="1:29" s="9" customFormat="1" ht="20.25" hidden="1" x14ac:dyDescent="0.3">
      <c r="A85" s="9" t="s">
        <v>242</v>
      </c>
      <c r="B85" s="137"/>
      <c r="C85" s="12" t="str">
        <f>IF(C84&gt;0,C84,"ENTER DATE")</f>
        <v>ENTER DATE</v>
      </c>
      <c r="D85" s="12" t="str">
        <f t="shared" ref="D85:H85" si="50">IF(D84&gt;0,D84,"ENTER DATE")</f>
        <v>ENTER DATE</v>
      </c>
      <c r="E85" s="12" t="str">
        <f t="shared" si="50"/>
        <v>ENTER DATE</v>
      </c>
      <c r="F85" s="12" t="str">
        <f t="shared" si="50"/>
        <v>ENTER DATE</v>
      </c>
      <c r="G85" s="12" t="str">
        <f t="shared" si="50"/>
        <v>ENTER DATE</v>
      </c>
      <c r="H85" s="12" t="str">
        <f t="shared" si="50"/>
        <v>ENTER DATE</v>
      </c>
      <c r="I85" s="12">
        <f>SUM(C85:H85)</f>
        <v>0</v>
      </c>
      <c r="J85" s="1"/>
      <c r="K85" s="2"/>
      <c r="L85" s="2"/>
      <c r="M85" s="3"/>
      <c r="N85" s="3"/>
      <c r="P85" s="1"/>
      <c r="Q85" s="1"/>
      <c r="R85" s="2"/>
      <c r="S85" s="1"/>
      <c r="T85" s="1"/>
      <c r="U85" s="1"/>
      <c r="V85" s="1"/>
      <c r="W85" s="1"/>
      <c r="X85" s="1"/>
      <c r="AB85" s="9" t="s">
        <v>244</v>
      </c>
      <c r="AC85" s="68">
        <v>69</v>
      </c>
    </row>
    <row r="86" spans="1:29" s="9" customFormat="1" ht="20.25" hidden="1" x14ac:dyDescent="0.3">
      <c r="B86" s="137"/>
      <c r="C86" s="12"/>
      <c r="D86" s="12"/>
      <c r="E86" s="12"/>
      <c r="F86" s="12"/>
      <c r="G86" s="12"/>
      <c r="H86" s="12"/>
      <c r="I86" s="12"/>
      <c r="J86" s="1"/>
      <c r="K86" s="2"/>
      <c r="L86" s="2"/>
      <c r="M86" s="3"/>
      <c r="N86" s="3"/>
      <c r="P86" s="1"/>
      <c r="Q86" s="1"/>
      <c r="R86" s="2"/>
      <c r="S86" s="1"/>
      <c r="T86" s="1"/>
      <c r="U86" s="1"/>
      <c r="V86" s="1"/>
      <c r="W86" s="1"/>
      <c r="X86" s="1"/>
      <c r="AB86" s="9" t="s">
        <v>246</v>
      </c>
      <c r="AC86" s="68">
        <v>79</v>
      </c>
    </row>
    <row r="87" spans="1:29" s="9" customFormat="1" ht="20.25" hidden="1" x14ac:dyDescent="0.3">
      <c r="A87" s="9" t="s">
        <v>247</v>
      </c>
      <c r="C87" s="25">
        <f>C$18</f>
        <v>0</v>
      </c>
      <c r="D87" s="25">
        <f t="shared" ref="D87:H87" si="51">D$18</f>
        <v>0</v>
      </c>
      <c r="E87" s="25">
        <f t="shared" si="51"/>
        <v>0</v>
      </c>
      <c r="F87" s="25">
        <f t="shared" si="51"/>
        <v>0</v>
      </c>
      <c r="G87" s="25">
        <f t="shared" si="51"/>
        <v>0</v>
      </c>
      <c r="H87" s="25">
        <f t="shared" si="51"/>
        <v>0</v>
      </c>
      <c r="I87" s="12">
        <f t="shared" ref="I87:I94" si="52">SUM(C87:H87)</f>
        <v>0</v>
      </c>
      <c r="J87" s="1"/>
      <c r="K87" s="2"/>
      <c r="L87" s="2"/>
      <c r="M87" s="3"/>
      <c r="N87" s="3"/>
      <c r="P87" s="1"/>
      <c r="Q87" s="1"/>
      <c r="R87" s="2"/>
      <c r="S87" s="1"/>
      <c r="T87" s="1"/>
      <c r="U87" s="1"/>
      <c r="V87" s="1"/>
      <c r="W87" s="1"/>
      <c r="X87" s="1"/>
      <c r="AB87" s="9" t="s">
        <v>249</v>
      </c>
      <c r="AC87" s="68">
        <v>79</v>
      </c>
    </row>
    <row r="88" spans="1:29" s="9" customFormat="1" ht="20.25" hidden="1" x14ac:dyDescent="0.3">
      <c r="A88" s="9" t="s">
        <v>250</v>
      </c>
      <c r="C88" s="25"/>
      <c r="D88" s="25"/>
      <c r="E88" s="25"/>
      <c r="F88" s="25"/>
      <c r="G88" s="25"/>
      <c r="H88" s="25"/>
      <c r="I88" s="12">
        <f t="shared" si="52"/>
        <v>0</v>
      </c>
      <c r="J88" s="1"/>
      <c r="K88" s="2"/>
      <c r="L88" s="2"/>
      <c r="M88" s="3"/>
      <c r="N88" s="3"/>
      <c r="P88" s="1"/>
      <c r="Q88" s="1"/>
      <c r="R88" s="2"/>
      <c r="S88" s="1"/>
      <c r="T88" s="1"/>
      <c r="U88" s="1"/>
      <c r="V88" s="1"/>
      <c r="W88" s="1"/>
      <c r="X88" s="1"/>
      <c r="AB88" s="9" t="s">
        <v>252</v>
      </c>
      <c r="AC88" s="68">
        <v>69</v>
      </c>
    </row>
    <row r="89" spans="1:29" s="9" customFormat="1" ht="20.25" hidden="1" x14ac:dyDescent="0.3">
      <c r="A89" s="9" t="s">
        <v>253</v>
      </c>
      <c r="C89" s="25"/>
      <c r="D89" s="25"/>
      <c r="E89" s="25"/>
      <c r="F89" s="25"/>
      <c r="G89" s="25"/>
      <c r="H89" s="25"/>
      <c r="I89" s="12">
        <f t="shared" si="52"/>
        <v>0</v>
      </c>
      <c r="J89" s="1"/>
      <c r="K89" s="2"/>
      <c r="L89" s="2"/>
      <c r="M89" s="3"/>
      <c r="N89" s="3"/>
      <c r="P89" s="1"/>
      <c r="Q89" s="1"/>
      <c r="R89" s="2"/>
      <c r="S89" s="1"/>
      <c r="T89" s="1"/>
      <c r="U89" s="1"/>
      <c r="V89" s="1"/>
      <c r="W89" s="1"/>
      <c r="X89" s="1"/>
      <c r="AB89" s="9" t="s">
        <v>255</v>
      </c>
      <c r="AC89" s="68">
        <v>64</v>
      </c>
    </row>
    <row r="90" spans="1:29" s="9" customFormat="1" ht="20.25" hidden="1" x14ac:dyDescent="0.3">
      <c r="A90" s="9" t="s">
        <v>256</v>
      </c>
      <c r="C90" s="25"/>
      <c r="D90" s="25"/>
      <c r="E90" s="25"/>
      <c r="F90" s="25"/>
      <c r="G90" s="25"/>
      <c r="H90" s="25"/>
      <c r="I90" s="12">
        <f t="shared" si="52"/>
        <v>0</v>
      </c>
      <c r="J90" s="1"/>
      <c r="K90" s="2"/>
      <c r="L90" s="2"/>
      <c r="M90" s="3"/>
      <c r="N90" s="3"/>
      <c r="P90" s="1"/>
      <c r="Q90" s="1"/>
      <c r="R90" s="2"/>
      <c r="S90" s="1"/>
      <c r="T90" s="1"/>
      <c r="U90" s="1"/>
      <c r="V90" s="1"/>
      <c r="W90" s="1"/>
      <c r="X90" s="1"/>
      <c r="AB90" s="9" t="s">
        <v>258</v>
      </c>
      <c r="AC90" s="68">
        <v>69</v>
      </c>
    </row>
    <row r="91" spans="1:29" ht="20.25" hidden="1" x14ac:dyDescent="0.3">
      <c r="A91" s="4" t="s">
        <v>121</v>
      </c>
      <c r="C91" s="131">
        <f>SUM(C87:C90)</f>
        <v>0</v>
      </c>
      <c r="D91" s="131">
        <f t="shared" ref="D91:I91" si="53">SUM(D87:D90)</f>
        <v>0</v>
      </c>
      <c r="E91" s="131">
        <f t="shared" si="53"/>
        <v>0</v>
      </c>
      <c r="F91" s="131">
        <f t="shared" si="53"/>
        <v>0</v>
      </c>
      <c r="G91" s="131">
        <f t="shared" si="53"/>
        <v>0</v>
      </c>
      <c r="H91" s="131">
        <f t="shared" si="53"/>
        <v>0</v>
      </c>
      <c r="I91" s="131">
        <f t="shared" si="53"/>
        <v>0</v>
      </c>
      <c r="J91" s="39"/>
      <c r="K91" s="6"/>
      <c r="L91" s="6"/>
      <c r="M91" s="132"/>
      <c r="N91" s="132"/>
      <c r="O91" s="4"/>
      <c r="P91" s="39"/>
      <c r="Q91" s="39"/>
      <c r="R91" s="6"/>
      <c r="S91" s="39"/>
      <c r="T91" s="39"/>
      <c r="U91" s="39"/>
      <c r="V91" s="39"/>
      <c r="W91" s="39"/>
      <c r="X91" s="39"/>
      <c r="AB91" s="9" t="s">
        <v>260</v>
      </c>
      <c r="AC91" s="68">
        <v>69</v>
      </c>
    </row>
    <row r="92" spans="1:29" ht="20.25" hidden="1" x14ac:dyDescent="0.3">
      <c r="A92" s="4" t="s">
        <v>261</v>
      </c>
      <c r="C92" s="131">
        <f>IF(C$82=0,C$91,0)</f>
        <v>0</v>
      </c>
      <c r="D92" s="131">
        <f t="shared" ref="D92:H92" si="54">IF(D$82=0,D$91,0)</f>
        <v>0</v>
      </c>
      <c r="E92" s="131">
        <f t="shared" si="54"/>
        <v>0</v>
      </c>
      <c r="F92" s="131">
        <f t="shared" si="54"/>
        <v>0</v>
      </c>
      <c r="G92" s="131">
        <f t="shared" si="54"/>
        <v>0</v>
      </c>
      <c r="H92" s="131">
        <f t="shared" si="54"/>
        <v>0</v>
      </c>
      <c r="I92" s="129">
        <f>SUM(C92:H92)</f>
        <v>0</v>
      </c>
      <c r="J92" s="39"/>
      <c r="K92" s="6"/>
      <c r="L92" s="6"/>
      <c r="M92" s="132"/>
      <c r="N92" s="132"/>
      <c r="O92" s="4"/>
      <c r="P92" s="39"/>
      <c r="Q92" s="39"/>
      <c r="R92" s="6"/>
      <c r="S92" s="39"/>
      <c r="T92" s="39"/>
      <c r="U92" s="39"/>
      <c r="V92" s="39"/>
      <c r="W92" s="39"/>
      <c r="X92" s="39"/>
      <c r="AB92" s="9" t="s">
        <v>263</v>
      </c>
      <c r="AC92" s="68">
        <v>64</v>
      </c>
    </row>
    <row r="93" spans="1:29" s="9" customFormat="1" ht="20.25" hidden="1" x14ac:dyDescent="0.3">
      <c r="A93" s="9" t="s">
        <v>264</v>
      </c>
      <c r="C93" s="25">
        <f>I$8</f>
        <v>0</v>
      </c>
      <c r="D93" s="25"/>
      <c r="E93" s="25"/>
      <c r="F93" s="25"/>
      <c r="G93" s="25"/>
      <c r="H93" s="25"/>
      <c r="I93" s="12">
        <f t="shared" si="52"/>
        <v>0</v>
      </c>
      <c r="J93" s="1"/>
      <c r="K93" s="2"/>
      <c r="L93" s="2"/>
      <c r="M93" s="3"/>
      <c r="N93" s="3"/>
      <c r="P93" s="1"/>
      <c r="Q93" s="1"/>
      <c r="R93" s="2"/>
      <c r="S93" s="1"/>
      <c r="T93" s="1"/>
      <c r="U93" s="1"/>
      <c r="V93" s="1"/>
      <c r="W93" s="1"/>
      <c r="X93" s="1"/>
      <c r="AB93" s="9" t="s">
        <v>266</v>
      </c>
      <c r="AC93" s="68">
        <v>69</v>
      </c>
    </row>
    <row r="94" spans="1:29" s="9" customFormat="1" ht="20.25" hidden="1" x14ac:dyDescent="0.3">
      <c r="A94" s="9" t="s">
        <v>267</v>
      </c>
      <c r="C94" s="25">
        <f>I$9</f>
        <v>0</v>
      </c>
      <c r="D94" s="25"/>
      <c r="E94" s="25"/>
      <c r="F94" s="25"/>
      <c r="G94" s="25"/>
      <c r="H94" s="25"/>
      <c r="I94" s="12">
        <f t="shared" si="52"/>
        <v>0</v>
      </c>
      <c r="J94" s="1"/>
      <c r="K94" s="2"/>
      <c r="L94" s="2"/>
      <c r="M94" s="3"/>
      <c r="N94" s="3"/>
      <c r="P94" s="1"/>
      <c r="Q94" s="1"/>
      <c r="R94" s="2"/>
      <c r="S94" s="1"/>
      <c r="T94" s="1"/>
      <c r="U94" s="1"/>
      <c r="V94" s="1"/>
      <c r="W94" s="1"/>
      <c r="X94" s="1"/>
      <c r="AB94" s="9" t="s">
        <v>269</v>
      </c>
      <c r="AC94" s="68">
        <v>64</v>
      </c>
    </row>
    <row r="95" spans="1:29" ht="20.25" hidden="1" x14ac:dyDescent="0.3">
      <c r="A95" s="4" t="s">
        <v>121</v>
      </c>
      <c r="C95" s="131"/>
      <c r="D95" s="131"/>
      <c r="E95" s="131"/>
      <c r="F95" s="131"/>
      <c r="G95" s="131"/>
      <c r="H95" s="131"/>
      <c r="I95" s="131">
        <f>SUM(I92:I94)</f>
        <v>0</v>
      </c>
      <c r="J95" s="39"/>
      <c r="K95" s="6"/>
      <c r="L95" s="6"/>
      <c r="M95" s="132"/>
      <c r="N95" s="132"/>
      <c r="O95" s="4"/>
      <c r="P95" s="39"/>
      <c r="Q95" s="39"/>
      <c r="R95" s="6"/>
      <c r="S95" s="39"/>
      <c r="T95" s="39"/>
      <c r="U95" s="39"/>
      <c r="V95" s="39"/>
      <c r="W95" s="39"/>
      <c r="X95" s="39"/>
      <c r="AB95" s="9" t="s">
        <v>271</v>
      </c>
      <c r="AC95" s="68">
        <v>69</v>
      </c>
    </row>
    <row r="96" spans="1:29" ht="20.25" hidden="1" x14ac:dyDescent="0.3"/>
    <row r="97" spans="1:8" ht="20.25" hidden="1" x14ac:dyDescent="0.3">
      <c r="A97" s="140" t="s">
        <v>218</v>
      </c>
      <c r="B97" s="140"/>
      <c r="C97" s="156">
        <f>SUM(C31:C33)</f>
        <v>0</v>
      </c>
      <c r="D97" s="156">
        <f t="shared" ref="D97:H97" si="55">SUM(D31:D33)</f>
        <v>0</v>
      </c>
      <c r="E97" s="156">
        <f t="shared" si="55"/>
        <v>0</v>
      </c>
      <c r="F97" s="156">
        <f t="shared" si="55"/>
        <v>0</v>
      </c>
      <c r="G97" s="156">
        <f t="shared" si="55"/>
        <v>0</v>
      </c>
      <c r="H97" s="156">
        <f t="shared" si="55"/>
        <v>0</v>
      </c>
    </row>
    <row r="98" spans="1:8" ht="20.25" hidden="1" x14ac:dyDescent="0.3"/>
    <row r="99" spans="1:8" ht="20.25" hidden="1" x14ac:dyDescent="0.3"/>
    <row r="100" spans="1:8" ht="20.25" hidden="1" x14ac:dyDescent="0.3"/>
    <row r="101" spans="1:8" ht="20.25" hidden="1" x14ac:dyDescent="0.3"/>
    <row r="102" spans="1:8" ht="20.25" hidden="1" x14ac:dyDescent="0.3"/>
    <row r="103" spans="1:8" ht="20.25" hidden="1" x14ac:dyDescent="0.3"/>
    <row r="104" spans="1:8" ht="20.25" hidden="1" x14ac:dyDescent="0.3"/>
    <row r="105" spans="1:8" ht="20.25" hidden="1" x14ac:dyDescent="0.3"/>
    <row r="106" spans="1:8" ht="20.25" hidden="1" x14ac:dyDescent="0.3"/>
    <row r="107" spans="1:8" ht="20.25" hidden="1" x14ac:dyDescent="0.3"/>
    <row r="108" spans="1:8" ht="20.25" hidden="1" x14ac:dyDescent="0.3"/>
    <row r="109" spans="1:8" ht="20.25" hidden="1" x14ac:dyDescent="0.3"/>
    <row r="110" spans="1:8" ht="20.25" hidden="1" x14ac:dyDescent="0.3"/>
    <row r="111" spans="1:8" ht="20.25" hidden="1" x14ac:dyDescent="0.3"/>
    <row r="112" spans="1:8" ht="20.25" hidden="1" x14ac:dyDescent="0.3"/>
    <row r="113" ht="20.25" hidden="1" x14ac:dyDescent="0.3"/>
    <row r="114" ht="20.25" hidden="1" x14ac:dyDescent="0.3"/>
    <row r="115" ht="20.25" x14ac:dyDescent="0.3"/>
    <row r="116" ht="20.25" x14ac:dyDescent="0.3"/>
    <row r="117" ht="20.25" x14ac:dyDescent="0.3"/>
    <row r="118" ht="20.25" x14ac:dyDescent="0.3"/>
    <row r="119" ht="20.25" x14ac:dyDescent="0.3"/>
    <row r="120" ht="20.25" x14ac:dyDescent="0.3"/>
    <row r="121" ht="20.25" x14ac:dyDescent="0.3"/>
    <row r="122" ht="20.25" x14ac:dyDescent="0.3"/>
    <row r="123" ht="20.25" x14ac:dyDescent="0.3"/>
    <row r="124" ht="20.25" x14ac:dyDescent="0.3"/>
    <row r="125" ht="20.25" x14ac:dyDescent="0.3"/>
    <row r="126" ht="20.25" x14ac:dyDescent="0.3"/>
    <row r="127" ht="20.25" x14ac:dyDescent="0.3"/>
    <row r="128" ht="20.25" x14ac:dyDescent="0.3"/>
    <row r="129" ht="20.25" x14ac:dyDescent="0.3"/>
    <row r="130" ht="20.25" x14ac:dyDescent="0.3"/>
    <row r="131" ht="20.25" x14ac:dyDescent="0.3"/>
    <row r="132" ht="20.25" x14ac:dyDescent="0.3"/>
    <row r="133" ht="20.25" x14ac:dyDescent="0.3"/>
    <row r="134" ht="20.25" x14ac:dyDescent="0.3"/>
    <row r="135" ht="20.25" x14ac:dyDescent="0.3"/>
    <row r="136" ht="20.25" x14ac:dyDescent="0.3"/>
    <row r="137" ht="20.25" x14ac:dyDescent="0.3"/>
    <row r="138" ht="20.25" x14ac:dyDescent="0.3"/>
    <row r="139" ht="20.25" x14ac:dyDescent="0.3"/>
    <row r="140" ht="20.25" x14ac:dyDescent="0.3"/>
    <row r="141" ht="20.25" x14ac:dyDescent="0.3"/>
    <row r="142" ht="20.25" x14ac:dyDescent="0.3"/>
  </sheetData>
  <sheetProtection password="C5ED" sheet="1" selectLockedCells="1"/>
  <mergeCells count="45">
    <mergeCell ref="G36:H36"/>
    <mergeCell ref="G37:H37"/>
    <mergeCell ref="A38:F38"/>
    <mergeCell ref="A39:F39"/>
    <mergeCell ref="A32:B32"/>
    <mergeCell ref="A33:B33"/>
    <mergeCell ref="C1:F1"/>
    <mergeCell ref="C2:F2"/>
    <mergeCell ref="C3:F3"/>
    <mergeCell ref="C4:F4"/>
    <mergeCell ref="A29:B29"/>
    <mergeCell ref="A24:B24"/>
    <mergeCell ref="A11:B11"/>
    <mergeCell ref="A23:B23"/>
    <mergeCell ref="A21:B21"/>
    <mergeCell ref="A12:B12"/>
    <mergeCell ref="A22:B22"/>
    <mergeCell ref="A27:B27"/>
    <mergeCell ref="A28:B28"/>
    <mergeCell ref="A25:B25"/>
    <mergeCell ref="A26:B26"/>
    <mergeCell ref="A60:B60"/>
    <mergeCell ref="A34:B34"/>
    <mergeCell ref="A36:F36"/>
    <mergeCell ref="A37:F37"/>
    <mergeCell ref="A40:F40"/>
    <mergeCell ref="A56:F56"/>
    <mergeCell ref="B51:E51"/>
    <mergeCell ref="B52:E52"/>
    <mergeCell ref="A53:F53"/>
    <mergeCell ref="B54:E54"/>
    <mergeCell ref="B55:E55"/>
    <mergeCell ref="A35:B35"/>
    <mergeCell ref="A31:B31"/>
    <mergeCell ref="B8:D8"/>
    <mergeCell ref="B9:D9"/>
    <mergeCell ref="B10:D10"/>
    <mergeCell ref="A19:B19"/>
    <mergeCell ref="A20:B20"/>
    <mergeCell ref="C11:G11"/>
    <mergeCell ref="D14:E14"/>
    <mergeCell ref="D15:E15"/>
    <mergeCell ref="D16:E16"/>
    <mergeCell ref="D17:E17"/>
    <mergeCell ref="A30:B30"/>
  </mergeCells>
  <dataValidations count="5">
    <dataValidation type="list" allowBlank="1" showInputMessage="1" showErrorMessage="1" sqref="C21:H21">
      <formula1>$O$2:$O$3</formula1>
    </dataValidation>
    <dataValidation type="list" allowBlank="1" showInputMessage="1" showErrorMessage="1" sqref="B1">
      <formula1>$P$2:$P$7</formula1>
    </dataValidation>
    <dataValidation type="list" allowBlank="1" showInputMessage="1" showErrorMessage="1" sqref="A14:A17">
      <formula1>$N$2:$N$3</formula1>
    </dataValidation>
    <dataValidation type="list" allowBlank="1" showInputMessage="1" showErrorMessage="1" sqref="B4">
      <formula1>$K$2:$K$5</formula1>
    </dataValidation>
    <dataValidation type="list" allowBlank="1" showInputMessage="1" showErrorMessage="1" sqref="I11">
      <formula1>$U$2:$U$3</formula1>
    </dataValidation>
  </dataValidations>
  <printOptions horizontalCentered="1"/>
  <pageMargins left="0.2" right="0.2" top="0.25" bottom="0.25" header="0.3" footer="0.3"/>
  <pageSetup scale="35" orientation="portrait" r:id="rId1"/>
  <headerFooter>
    <oddFooter>&amp;R&amp;14&amp;D</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workbookViewId="0">
      <selection sqref="A1:XFD1048576"/>
    </sheetView>
  </sheetViews>
  <sheetFormatPr defaultColWidth="8.7109375" defaultRowHeight="14.25" x14ac:dyDescent="0.2"/>
  <cols>
    <col min="1" max="1" width="87.7109375" style="110" customWidth="1"/>
    <col min="2" max="2" width="61.85546875" style="108" customWidth="1"/>
    <col min="3" max="16384" width="8.7109375" style="108"/>
  </cols>
  <sheetData>
    <row r="1" spans="1:2" s="105" customFormat="1" ht="15" x14ac:dyDescent="0.25">
      <c r="A1" s="103" t="s">
        <v>480</v>
      </c>
      <c r="B1" s="104" t="s">
        <v>481</v>
      </c>
    </row>
    <row r="2" spans="1:2" ht="30" x14ac:dyDescent="0.25">
      <c r="A2" s="106" t="s">
        <v>482</v>
      </c>
      <c r="B2" s="121" t="s">
        <v>483</v>
      </c>
    </row>
    <row r="3" spans="1:2" x14ac:dyDescent="0.2">
      <c r="A3" s="106"/>
      <c r="B3" s="107"/>
    </row>
    <row r="4" spans="1:2" ht="57.75" thickBot="1" x14ac:dyDescent="0.25">
      <c r="A4" s="109" t="s">
        <v>484</v>
      </c>
      <c r="B4" s="115" t="s">
        <v>483</v>
      </c>
    </row>
    <row r="6" spans="1:2" ht="15" thickBot="1" x14ac:dyDescent="0.25"/>
    <row r="7" spans="1:2" s="105" customFormat="1" ht="15" x14ac:dyDescent="0.25">
      <c r="A7" s="111" t="s">
        <v>485</v>
      </c>
      <c r="B7" s="104" t="s">
        <v>486</v>
      </c>
    </row>
    <row r="8" spans="1:2" ht="75" thickBot="1" x14ac:dyDescent="0.3">
      <c r="A8" s="112" t="s">
        <v>487</v>
      </c>
      <c r="B8" s="115" t="s">
        <v>488</v>
      </c>
    </row>
    <row r="9" spans="1:2" x14ac:dyDescent="0.2">
      <c r="A9" s="106"/>
      <c r="B9" s="113"/>
    </row>
    <row r="10" spans="1:2" ht="15" thickBot="1" x14ac:dyDescent="0.25">
      <c r="A10" s="106"/>
      <c r="B10" s="113"/>
    </row>
    <row r="11" spans="1:2" s="105" customFormat="1" ht="15" x14ac:dyDescent="0.25">
      <c r="A11" s="111" t="s">
        <v>489</v>
      </c>
      <c r="B11" s="104" t="s">
        <v>490</v>
      </c>
    </row>
    <row r="12" spans="1:2" ht="57.75" x14ac:dyDescent="0.2">
      <c r="A12" s="114" t="s">
        <v>491</v>
      </c>
      <c r="B12" s="121" t="s">
        <v>492</v>
      </c>
    </row>
    <row r="13" spans="1:2" x14ac:dyDescent="0.2">
      <c r="A13" s="114"/>
      <c r="B13" s="107"/>
    </row>
    <row r="14" spans="1:2" ht="29.25" thickBot="1" x14ac:dyDescent="0.25">
      <c r="A14" s="112" t="s">
        <v>493</v>
      </c>
      <c r="B14" s="115" t="s">
        <v>494</v>
      </c>
    </row>
  </sheetData>
  <hyperlinks>
    <hyperlink ref="B14" r:id="rId1"/>
    <hyperlink ref="B2" r:id="rId2"/>
    <hyperlink ref="B4" r:id="rId3"/>
    <hyperlink ref="B8" r:id="rId4"/>
    <hyperlink ref="B12" r:id="rId5"/>
  </hyperlinks>
  <pageMargins left="0.7" right="0.7" top="0.75" bottom="0.75" header="0.3" footer="0.3"/>
  <pageSetup scale="85" orientation="landscape" r:id="rId6"/>
  <headerFooter>
    <oddHeader>&amp;C&amp;F
&amp;A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2"/>
  <sheetViews>
    <sheetView workbookViewId="0">
      <selection sqref="A1:B1048576"/>
    </sheetView>
  </sheetViews>
  <sheetFormatPr defaultColWidth="9.140625" defaultRowHeight="20.25" x14ac:dyDescent="0.3"/>
  <cols>
    <col min="1" max="1" width="68.140625" style="9" customWidth="1"/>
    <col min="2" max="2" width="18.7109375" style="44" bestFit="1" customWidth="1"/>
    <col min="3" max="16384" width="9.140625" style="9"/>
  </cols>
  <sheetData>
    <row r="1" spans="1:2" s="4" customFormat="1" ht="18" customHeight="1" x14ac:dyDescent="0.3">
      <c r="A1" s="45" t="s">
        <v>18</v>
      </c>
      <c r="B1" s="65" t="s">
        <v>19</v>
      </c>
    </row>
    <row r="2" spans="1:2" s="4" customFormat="1" ht="94.5" customHeight="1" x14ac:dyDescent="0.3">
      <c r="A2" s="66" t="s">
        <v>30</v>
      </c>
      <c r="B2" s="67">
        <v>59</v>
      </c>
    </row>
    <row r="3" spans="1:2" x14ac:dyDescent="0.3">
      <c r="A3" s="9" t="s">
        <v>41</v>
      </c>
      <c r="B3" s="68">
        <v>69</v>
      </c>
    </row>
    <row r="4" spans="1:2" x14ac:dyDescent="0.3">
      <c r="A4" s="9" t="s">
        <v>47</v>
      </c>
      <c r="B4" s="68">
        <v>69</v>
      </c>
    </row>
    <row r="5" spans="1:2" x14ac:dyDescent="0.3">
      <c r="A5" s="9" t="s">
        <v>53</v>
      </c>
      <c r="B5" s="68">
        <v>59</v>
      </c>
    </row>
    <row r="6" spans="1:2" x14ac:dyDescent="0.3">
      <c r="A6" s="9" t="s">
        <v>55</v>
      </c>
      <c r="B6" s="68">
        <v>64</v>
      </c>
    </row>
    <row r="7" spans="1:2" x14ac:dyDescent="0.3">
      <c r="A7" s="9" t="s">
        <v>57</v>
      </c>
      <c r="B7" s="68">
        <v>74</v>
      </c>
    </row>
    <row r="8" spans="1:2" x14ac:dyDescent="0.3">
      <c r="A8" s="9" t="s">
        <v>61</v>
      </c>
      <c r="B8" s="68">
        <v>64</v>
      </c>
    </row>
    <row r="9" spans="1:2" x14ac:dyDescent="0.3">
      <c r="A9" s="9" t="s">
        <v>64</v>
      </c>
      <c r="B9" s="68">
        <v>69</v>
      </c>
    </row>
    <row r="10" spans="1:2" x14ac:dyDescent="0.3">
      <c r="A10" s="9" t="s">
        <v>65</v>
      </c>
      <c r="B10" s="68">
        <v>79</v>
      </c>
    </row>
    <row r="11" spans="1:2" x14ac:dyDescent="0.3">
      <c r="A11" s="9" t="s">
        <v>68</v>
      </c>
      <c r="B11" s="68">
        <v>64</v>
      </c>
    </row>
    <row r="12" spans="1:2" x14ac:dyDescent="0.3">
      <c r="A12" s="9" t="s">
        <v>71</v>
      </c>
      <c r="B12" s="68">
        <v>74</v>
      </c>
    </row>
    <row r="13" spans="1:2" x14ac:dyDescent="0.3">
      <c r="A13" s="9" t="s">
        <v>76</v>
      </c>
      <c r="B13" s="68">
        <v>64</v>
      </c>
    </row>
    <row r="14" spans="1:2" x14ac:dyDescent="0.3">
      <c r="A14" s="9" t="s">
        <v>78</v>
      </c>
      <c r="B14" s="68">
        <v>64</v>
      </c>
    </row>
    <row r="15" spans="1:2" x14ac:dyDescent="0.3">
      <c r="A15" s="9" t="s">
        <v>79</v>
      </c>
      <c r="B15" s="68">
        <v>69</v>
      </c>
    </row>
    <row r="16" spans="1:2" x14ac:dyDescent="0.3">
      <c r="A16" s="9" t="s">
        <v>80</v>
      </c>
      <c r="B16" s="68">
        <v>69</v>
      </c>
    </row>
    <row r="17" spans="1:2" x14ac:dyDescent="0.3">
      <c r="A17" s="9" t="s">
        <v>81</v>
      </c>
      <c r="B17" s="68">
        <v>69</v>
      </c>
    </row>
    <row r="18" spans="1:2" x14ac:dyDescent="0.3">
      <c r="A18" s="9" t="s">
        <v>83</v>
      </c>
      <c r="B18" s="68">
        <v>74</v>
      </c>
    </row>
    <row r="19" spans="1:2" x14ac:dyDescent="0.3">
      <c r="A19" s="9" t="s">
        <v>86</v>
      </c>
      <c r="B19" s="68">
        <v>79</v>
      </c>
    </row>
    <row r="20" spans="1:2" x14ac:dyDescent="0.3">
      <c r="A20" s="9" t="s">
        <v>88</v>
      </c>
      <c r="B20" s="68">
        <v>74</v>
      </c>
    </row>
    <row r="21" spans="1:2" x14ac:dyDescent="0.3">
      <c r="A21" s="9" t="s">
        <v>90</v>
      </c>
      <c r="B21" s="68">
        <v>74</v>
      </c>
    </row>
    <row r="22" spans="1:2" x14ac:dyDescent="0.3">
      <c r="A22" s="9" t="s">
        <v>92</v>
      </c>
      <c r="B22" s="68">
        <v>79</v>
      </c>
    </row>
    <row r="23" spans="1:2" x14ac:dyDescent="0.3">
      <c r="A23" s="9" t="s">
        <v>94</v>
      </c>
      <c r="B23" s="68">
        <v>69</v>
      </c>
    </row>
    <row r="24" spans="1:2" x14ac:dyDescent="0.3">
      <c r="A24" s="9" t="s">
        <v>96</v>
      </c>
      <c r="B24" s="68">
        <v>74</v>
      </c>
    </row>
    <row r="25" spans="1:2" x14ac:dyDescent="0.3">
      <c r="A25" s="9" t="s">
        <v>98</v>
      </c>
      <c r="B25" s="68">
        <v>69</v>
      </c>
    </row>
    <row r="26" spans="1:2" x14ac:dyDescent="0.3">
      <c r="A26" s="9" t="s">
        <v>100</v>
      </c>
      <c r="B26" s="68">
        <v>79</v>
      </c>
    </row>
    <row r="27" spans="1:2" x14ac:dyDescent="0.3">
      <c r="A27" s="9" t="s">
        <v>102</v>
      </c>
      <c r="B27" s="68">
        <v>69</v>
      </c>
    </row>
    <row r="28" spans="1:2" x14ac:dyDescent="0.3">
      <c r="A28" s="9" t="s">
        <v>104</v>
      </c>
      <c r="B28" s="68">
        <v>74</v>
      </c>
    </row>
    <row r="29" spans="1:2" x14ac:dyDescent="0.3">
      <c r="A29" s="9" t="s">
        <v>107</v>
      </c>
      <c r="B29" s="68">
        <v>79</v>
      </c>
    </row>
    <row r="30" spans="1:2" x14ac:dyDescent="0.3">
      <c r="A30" s="9" t="s">
        <v>110</v>
      </c>
      <c r="B30" s="68">
        <v>74</v>
      </c>
    </row>
    <row r="31" spans="1:2" x14ac:dyDescent="0.3">
      <c r="A31" s="9" t="s">
        <v>112</v>
      </c>
      <c r="B31" s="68">
        <v>74</v>
      </c>
    </row>
    <row r="32" spans="1:2" x14ac:dyDescent="0.3">
      <c r="A32" s="9" t="s">
        <v>114</v>
      </c>
      <c r="B32" s="68">
        <v>74</v>
      </c>
    </row>
    <row r="33" spans="1:2" x14ac:dyDescent="0.3">
      <c r="A33" s="9" t="s">
        <v>117</v>
      </c>
      <c r="B33" s="68">
        <v>69</v>
      </c>
    </row>
    <row r="34" spans="1:2" x14ac:dyDescent="0.3">
      <c r="A34" s="9" t="s">
        <v>119</v>
      </c>
      <c r="B34" s="68">
        <v>79</v>
      </c>
    </row>
    <row r="35" spans="1:2" x14ac:dyDescent="0.3">
      <c r="A35" s="9" t="s">
        <v>122</v>
      </c>
      <c r="B35" s="68">
        <v>74</v>
      </c>
    </row>
    <row r="36" spans="1:2" x14ac:dyDescent="0.3">
      <c r="A36" s="9" t="s">
        <v>123</v>
      </c>
      <c r="B36" s="68">
        <v>74</v>
      </c>
    </row>
    <row r="37" spans="1:2" x14ac:dyDescent="0.3">
      <c r="A37" s="9" t="s">
        <v>124</v>
      </c>
      <c r="B37" s="68">
        <v>74</v>
      </c>
    </row>
    <row r="38" spans="1:2" x14ac:dyDescent="0.3">
      <c r="A38" s="9" t="s">
        <v>125</v>
      </c>
      <c r="B38" s="68">
        <v>74</v>
      </c>
    </row>
    <row r="39" spans="1:2" x14ac:dyDescent="0.3">
      <c r="A39" s="9" t="s">
        <v>126</v>
      </c>
      <c r="B39" s="68">
        <v>74</v>
      </c>
    </row>
    <row r="40" spans="1:2" x14ac:dyDescent="0.3">
      <c r="A40" s="9" t="s">
        <v>136</v>
      </c>
      <c r="B40" s="68">
        <v>79</v>
      </c>
    </row>
    <row r="41" spans="1:2" x14ac:dyDescent="0.3">
      <c r="A41" s="9" t="s">
        <v>137</v>
      </c>
      <c r="B41" s="68">
        <v>69</v>
      </c>
    </row>
    <row r="42" spans="1:2" x14ac:dyDescent="0.3">
      <c r="A42" s="9" t="s">
        <v>138</v>
      </c>
      <c r="B42" s="68">
        <v>69</v>
      </c>
    </row>
    <row r="43" spans="1:2" x14ac:dyDescent="0.3">
      <c r="A43" s="9" t="s">
        <v>141</v>
      </c>
      <c r="B43" s="68">
        <v>79</v>
      </c>
    </row>
    <row r="44" spans="1:2" x14ac:dyDescent="0.3">
      <c r="A44" s="9" t="s">
        <v>142</v>
      </c>
      <c r="B44" s="68">
        <v>79</v>
      </c>
    </row>
    <row r="45" spans="1:2" x14ac:dyDescent="0.3">
      <c r="A45" s="9" t="s">
        <v>143</v>
      </c>
      <c r="B45" s="68">
        <v>69</v>
      </c>
    </row>
    <row r="46" spans="1:2" x14ac:dyDescent="0.3">
      <c r="A46" s="9" t="s">
        <v>144</v>
      </c>
      <c r="B46" s="68">
        <v>69</v>
      </c>
    </row>
    <row r="47" spans="1:2" x14ac:dyDescent="0.3">
      <c r="A47" s="9" t="s">
        <v>145</v>
      </c>
      <c r="B47" s="68">
        <v>64</v>
      </c>
    </row>
    <row r="48" spans="1:2" x14ac:dyDescent="0.3">
      <c r="A48" s="9" t="s">
        <v>147</v>
      </c>
      <c r="B48" s="68">
        <v>74</v>
      </c>
    </row>
    <row r="49" spans="1:2" x14ac:dyDescent="0.3">
      <c r="A49" s="9" t="s">
        <v>150</v>
      </c>
      <c r="B49" s="68">
        <v>79</v>
      </c>
    </row>
    <row r="50" spans="1:2" x14ac:dyDescent="0.3">
      <c r="A50" s="9" t="s">
        <v>151</v>
      </c>
      <c r="B50" s="68">
        <v>69</v>
      </c>
    </row>
    <row r="51" spans="1:2" x14ac:dyDescent="0.3">
      <c r="A51" s="9" t="s">
        <v>155</v>
      </c>
      <c r="B51" s="68">
        <v>74</v>
      </c>
    </row>
    <row r="52" spans="1:2" x14ac:dyDescent="0.3">
      <c r="A52" s="9" t="s">
        <v>159</v>
      </c>
      <c r="B52" s="68">
        <v>69</v>
      </c>
    </row>
    <row r="53" spans="1:2" x14ac:dyDescent="0.3">
      <c r="A53" s="9" t="s">
        <v>161</v>
      </c>
      <c r="B53" s="68">
        <v>79</v>
      </c>
    </row>
    <row r="54" spans="1:2" x14ac:dyDescent="0.3">
      <c r="A54" s="9" t="s">
        <v>163</v>
      </c>
      <c r="B54" s="68">
        <v>69</v>
      </c>
    </row>
    <row r="55" spans="1:2" x14ac:dyDescent="0.3">
      <c r="A55" s="9" t="s">
        <v>165</v>
      </c>
      <c r="B55" s="68">
        <v>79</v>
      </c>
    </row>
    <row r="56" spans="1:2" x14ac:dyDescent="0.3">
      <c r="A56" s="9" t="s">
        <v>166</v>
      </c>
      <c r="B56" s="68">
        <v>79</v>
      </c>
    </row>
    <row r="57" spans="1:2" x14ac:dyDescent="0.3">
      <c r="A57" s="9" t="s">
        <v>168</v>
      </c>
      <c r="B57" s="68">
        <v>79</v>
      </c>
    </row>
    <row r="58" spans="1:2" x14ac:dyDescent="0.3">
      <c r="A58" s="9" t="s">
        <v>170</v>
      </c>
      <c r="B58" s="68">
        <v>79</v>
      </c>
    </row>
    <row r="59" spans="1:2" x14ac:dyDescent="0.3">
      <c r="A59" s="9" t="s">
        <v>172</v>
      </c>
      <c r="B59" s="68">
        <v>69</v>
      </c>
    </row>
    <row r="60" spans="1:2" x14ac:dyDescent="0.3">
      <c r="A60" s="9" t="s">
        <v>174</v>
      </c>
      <c r="B60" s="68">
        <v>64</v>
      </c>
    </row>
    <row r="61" spans="1:2" x14ac:dyDescent="0.3">
      <c r="A61" s="9" t="s">
        <v>176</v>
      </c>
      <c r="B61" s="68">
        <v>69</v>
      </c>
    </row>
    <row r="62" spans="1:2" x14ac:dyDescent="0.3">
      <c r="A62" s="9" t="s">
        <v>178</v>
      </c>
      <c r="B62" s="68">
        <v>69</v>
      </c>
    </row>
    <row r="63" spans="1:2" x14ac:dyDescent="0.3">
      <c r="A63" s="9" t="s">
        <v>179</v>
      </c>
      <c r="B63" s="68">
        <v>69</v>
      </c>
    </row>
    <row r="64" spans="1:2" x14ac:dyDescent="0.3">
      <c r="A64" s="9" t="s">
        <v>180</v>
      </c>
      <c r="B64" s="68">
        <v>79</v>
      </c>
    </row>
    <row r="65" spans="1:2" x14ac:dyDescent="0.3">
      <c r="A65" s="9" t="s">
        <v>181</v>
      </c>
      <c r="B65" s="68">
        <v>64</v>
      </c>
    </row>
    <row r="66" spans="1:2" x14ac:dyDescent="0.3">
      <c r="A66" s="9" t="s">
        <v>182</v>
      </c>
      <c r="B66" s="68">
        <v>64</v>
      </c>
    </row>
    <row r="67" spans="1:2" x14ac:dyDescent="0.3">
      <c r="A67" s="9" t="s">
        <v>183</v>
      </c>
      <c r="B67" s="68">
        <v>69</v>
      </c>
    </row>
    <row r="68" spans="1:2" x14ac:dyDescent="0.3">
      <c r="A68" s="9" t="s">
        <v>185</v>
      </c>
      <c r="B68" s="68">
        <v>64</v>
      </c>
    </row>
    <row r="69" spans="1:2" x14ac:dyDescent="0.3">
      <c r="A69" s="9" t="s">
        <v>187</v>
      </c>
      <c r="B69" s="68">
        <v>74</v>
      </c>
    </row>
    <row r="70" spans="1:2" x14ac:dyDescent="0.3">
      <c r="A70" s="9" t="s">
        <v>189</v>
      </c>
      <c r="B70" s="68">
        <v>69</v>
      </c>
    </row>
    <row r="71" spans="1:2" x14ac:dyDescent="0.3">
      <c r="A71" s="9" t="s">
        <v>191</v>
      </c>
      <c r="B71" s="68">
        <v>69</v>
      </c>
    </row>
    <row r="72" spans="1:2" x14ac:dyDescent="0.3">
      <c r="A72" s="9" t="s">
        <v>193</v>
      </c>
      <c r="B72" s="68">
        <v>64</v>
      </c>
    </row>
    <row r="73" spans="1:2" x14ac:dyDescent="0.3">
      <c r="A73" s="9" t="s">
        <v>195</v>
      </c>
      <c r="B73" s="68">
        <v>69</v>
      </c>
    </row>
    <row r="74" spans="1:2" x14ac:dyDescent="0.3">
      <c r="A74" s="9" t="s">
        <v>197</v>
      </c>
      <c r="B74" s="68">
        <v>59</v>
      </c>
    </row>
    <row r="75" spans="1:2" x14ac:dyDescent="0.3">
      <c r="A75" s="9" t="s">
        <v>199</v>
      </c>
      <c r="B75" s="68">
        <v>69</v>
      </c>
    </row>
    <row r="76" spans="1:2" x14ac:dyDescent="0.3">
      <c r="A76" s="9" t="s">
        <v>201</v>
      </c>
      <c r="B76" s="68">
        <v>69</v>
      </c>
    </row>
    <row r="77" spans="1:2" x14ac:dyDescent="0.3">
      <c r="A77" s="9" t="s">
        <v>203</v>
      </c>
      <c r="B77" s="68">
        <v>69</v>
      </c>
    </row>
    <row r="78" spans="1:2" x14ac:dyDescent="0.3">
      <c r="A78" s="9" t="s">
        <v>205</v>
      </c>
      <c r="B78" s="68">
        <v>69</v>
      </c>
    </row>
    <row r="79" spans="1:2" x14ac:dyDescent="0.3">
      <c r="A79" s="9" t="s">
        <v>207</v>
      </c>
      <c r="B79" s="68">
        <v>64</v>
      </c>
    </row>
    <row r="80" spans="1:2" x14ac:dyDescent="0.3">
      <c r="A80" s="9" t="s">
        <v>208</v>
      </c>
      <c r="B80" s="68">
        <v>64</v>
      </c>
    </row>
    <row r="81" spans="1:2" x14ac:dyDescent="0.3">
      <c r="A81" s="9" t="s">
        <v>210</v>
      </c>
      <c r="B81" s="68">
        <v>64</v>
      </c>
    </row>
    <row r="82" spans="1:2" x14ac:dyDescent="0.3">
      <c r="A82" s="9" t="s">
        <v>212</v>
      </c>
      <c r="B82" s="68">
        <v>69</v>
      </c>
    </row>
    <row r="83" spans="1:2" x14ac:dyDescent="0.3">
      <c r="A83" s="9" t="s">
        <v>214</v>
      </c>
      <c r="B83" s="68">
        <v>64</v>
      </c>
    </row>
    <row r="84" spans="1:2" x14ac:dyDescent="0.3">
      <c r="A84" s="9" t="s">
        <v>216</v>
      </c>
      <c r="B84" s="68">
        <v>69</v>
      </c>
    </row>
    <row r="85" spans="1:2" x14ac:dyDescent="0.3">
      <c r="A85" s="9" t="s">
        <v>217</v>
      </c>
      <c r="B85" s="68">
        <v>69</v>
      </c>
    </row>
    <row r="86" spans="1:2" x14ac:dyDescent="0.3">
      <c r="A86" s="9" t="s">
        <v>219</v>
      </c>
      <c r="B86" s="68">
        <v>64</v>
      </c>
    </row>
    <row r="87" spans="1:2" x14ac:dyDescent="0.3">
      <c r="A87" s="9" t="s">
        <v>220</v>
      </c>
      <c r="B87" s="68">
        <v>69</v>
      </c>
    </row>
    <row r="88" spans="1:2" x14ac:dyDescent="0.3">
      <c r="A88" s="9" t="s">
        <v>221</v>
      </c>
      <c r="B88" s="68">
        <v>69</v>
      </c>
    </row>
    <row r="89" spans="1:2" x14ac:dyDescent="0.3">
      <c r="A89" s="9" t="s">
        <v>223</v>
      </c>
      <c r="B89" s="68">
        <v>59</v>
      </c>
    </row>
    <row r="90" spans="1:2" x14ac:dyDescent="0.3">
      <c r="A90" s="9" t="s">
        <v>224</v>
      </c>
      <c r="B90" s="68">
        <v>74</v>
      </c>
    </row>
    <row r="91" spans="1:2" x14ac:dyDescent="0.3">
      <c r="A91" s="9" t="s">
        <v>226</v>
      </c>
      <c r="B91" s="68">
        <v>59</v>
      </c>
    </row>
    <row r="92" spans="1:2" x14ac:dyDescent="0.3">
      <c r="A92" s="9" t="s">
        <v>228</v>
      </c>
      <c r="B92" s="68">
        <v>79</v>
      </c>
    </row>
    <row r="93" spans="1:2" x14ac:dyDescent="0.3">
      <c r="A93" s="9" t="s">
        <v>230</v>
      </c>
      <c r="B93" s="68">
        <v>64</v>
      </c>
    </row>
    <row r="94" spans="1:2" x14ac:dyDescent="0.3">
      <c r="A94" s="9" t="s">
        <v>232</v>
      </c>
      <c r="B94" s="68">
        <v>69</v>
      </c>
    </row>
    <row r="95" spans="1:2" x14ac:dyDescent="0.3">
      <c r="A95" s="9" t="s">
        <v>233</v>
      </c>
      <c r="B95" s="68">
        <v>69</v>
      </c>
    </row>
    <row r="96" spans="1:2" x14ac:dyDescent="0.3">
      <c r="A96" s="9" t="s">
        <v>234</v>
      </c>
      <c r="B96" s="68">
        <v>64</v>
      </c>
    </row>
    <row r="97" spans="1:2" x14ac:dyDescent="0.3">
      <c r="A97" s="9" t="s">
        <v>237</v>
      </c>
      <c r="B97" s="68">
        <v>74</v>
      </c>
    </row>
    <row r="98" spans="1:2" x14ac:dyDescent="0.3">
      <c r="A98" s="9" t="s">
        <v>240</v>
      </c>
      <c r="B98" s="68">
        <v>64</v>
      </c>
    </row>
    <row r="99" spans="1:2" x14ac:dyDescent="0.3">
      <c r="A99" s="9" t="s">
        <v>243</v>
      </c>
      <c r="B99" s="68">
        <v>74</v>
      </c>
    </row>
    <row r="100" spans="1:2" x14ac:dyDescent="0.3">
      <c r="A100" s="9" t="s">
        <v>245</v>
      </c>
      <c r="B100" s="68">
        <v>64</v>
      </c>
    </row>
    <row r="101" spans="1:2" x14ac:dyDescent="0.3">
      <c r="A101" s="9" t="s">
        <v>248</v>
      </c>
      <c r="B101" s="68">
        <v>79</v>
      </c>
    </row>
    <row r="102" spans="1:2" x14ac:dyDescent="0.3">
      <c r="A102" s="9" t="s">
        <v>251</v>
      </c>
      <c r="B102" s="68">
        <v>64</v>
      </c>
    </row>
    <row r="103" spans="1:2" x14ac:dyDescent="0.3">
      <c r="A103" s="9" t="s">
        <v>254</v>
      </c>
      <c r="B103" s="68">
        <v>64</v>
      </c>
    </row>
    <row r="104" spans="1:2" x14ac:dyDescent="0.3">
      <c r="A104" s="9" t="s">
        <v>257</v>
      </c>
      <c r="B104" s="68">
        <v>64</v>
      </c>
    </row>
    <row r="105" spans="1:2" x14ac:dyDescent="0.3">
      <c r="A105" s="9" t="s">
        <v>259</v>
      </c>
      <c r="B105" s="68">
        <v>64</v>
      </c>
    </row>
    <row r="106" spans="1:2" x14ac:dyDescent="0.3">
      <c r="A106" s="9" t="s">
        <v>262</v>
      </c>
      <c r="B106" s="68">
        <v>64</v>
      </c>
    </row>
    <row r="107" spans="1:2" x14ac:dyDescent="0.3">
      <c r="A107" s="9" t="s">
        <v>265</v>
      </c>
      <c r="B107" s="68">
        <v>69</v>
      </c>
    </row>
    <row r="108" spans="1:2" x14ac:dyDescent="0.3">
      <c r="A108" s="9" t="s">
        <v>268</v>
      </c>
      <c r="B108" s="68">
        <v>64</v>
      </c>
    </row>
    <row r="109" spans="1:2" x14ac:dyDescent="0.3">
      <c r="A109" s="9" t="s">
        <v>270</v>
      </c>
      <c r="B109" s="68">
        <v>64</v>
      </c>
    </row>
    <row r="110" spans="1:2" x14ac:dyDescent="0.3">
      <c r="A110" s="9" t="s">
        <v>272</v>
      </c>
      <c r="B110" s="68">
        <v>64</v>
      </c>
    </row>
    <row r="111" spans="1:2" x14ac:dyDescent="0.3">
      <c r="A111" s="9" t="s">
        <v>273</v>
      </c>
      <c r="B111" s="68">
        <v>64</v>
      </c>
    </row>
    <row r="112" spans="1:2" x14ac:dyDescent="0.3">
      <c r="A112" s="9" t="s">
        <v>274</v>
      </c>
      <c r="B112" s="68">
        <v>74</v>
      </c>
    </row>
    <row r="113" spans="1:2" x14ac:dyDescent="0.3">
      <c r="A113" s="9" t="s">
        <v>275</v>
      </c>
      <c r="B113" s="68">
        <v>64</v>
      </c>
    </row>
    <row r="114" spans="1:2" x14ac:dyDescent="0.3">
      <c r="A114" s="9" t="s">
        <v>276</v>
      </c>
      <c r="B114" s="68">
        <v>64</v>
      </c>
    </row>
    <row r="115" spans="1:2" x14ac:dyDescent="0.3">
      <c r="A115" s="9" t="s">
        <v>277</v>
      </c>
      <c r="B115" s="68">
        <v>64</v>
      </c>
    </row>
    <row r="116" spans="1:2" x14ac:dyDescent="0.3">
      <c r="A116" s="9" t="s">
        <v>278</v>
      </c>
      <c r="B116" s="68">
        <v>69</v>
      </c>
    </row>
    <row r="117" spans="1:2" x14ac:dyDescent="0.3">
      <c r="A117" s="9" t="s">
        <v>279</v>
      </c>
      <c r="B117" s="68">
        <v>74</v>
      </c>
    </row>
    <row r="118" spans="1:2" x14ac:dyDescent="0.3">
      <c r="A118" s="9" t="s">
        <v>280</v>
      </c>
      <c r="B118" s="68">
        <v>64</v>
      </c>
    </row>
    <row r="119" spans="1:2" x14ac:dyDescent="0.3">
      <c r="A119" s="9" t="s">
        <v>235</v>
      </c>
      <c r="B119" s="68">
        <v>79</v>
      </c>
    </row>
    <row r="120" spans="1:2" x14ac:dyDescent="0.3">
      <c r="A120" s="9" t="s">
        <v>238</v>
      </c>
      <c r="B120" s="68">
        <v>69</v>
      </c>
    </row>
    <row r="121" spans="1:2" x14ac:dyDescent="0.3">
      <c r="A121" s="9" t="s">
        <v>241</v>
      </c>
      <c r="B121" s="68">
        <v>69</v>
      </c>
    </row>
    <row r="122" spans="1:2" x14ac:dyDescent="0.3">
      <c r="A122" s="9" t="s">
        <v>244</v>
      </c>
      <c r="B122" s="68">
        <v>69</v>
      </c>
    </row>
    <row r="123" spans="1:2" x14ac:dyDescent="0.3">
      <c r="A123" s="9" t="s">
        <v>246</v>
      </c>
      <c r="B123" s="68">
        <v>79</v>
      </c>
    </row>
    <row r="124" spans="1:2" x14ac:dyDescent="0.3">
      <c r="A124" s="9" t="s">
        <v>249</v>
      </c>
      <c r="B124" s="68">
        <v>79</v>
      </c>
    </row>
    <row r="125" spans="1:2" x14ac:dyDescent="0.3">
      <c r="A125" s="9" t="s">
        <v>252</v>
      </c>
      <c r="B125" s="68">
        <v>69</v>
      </c>
    </row>
    <row r="126" spans="1:2" x14ac:dyDescent="0.3">
      <c r="A126" s="9" t="s">
        <v>255</v>
      </c>
      <c r="B126" s="68">
        <v>64</v>
      </c>
    </row>
    <row r="127" spans="1:2" x14ac:dyDescent="0.3">
      <c r="A127" s="9" t="s">
        <v>258</v>
      </c>
      <c r="B127" s="68">
        <v>69</v>
      </c>
    </row>
    <row r="128" spans="1:2" x14ac:dyDescent="0.3">
      <c r="A128" s="9" t="s">
        <v>260</v>
      </c>
      <c r="B128" s="68">
        <v>69</v>
      </c>
    </row>
    <row r="129" spans="1:2" x14ac:dyDescent="0.3">
      <c r="A129" s="9" t="s">
        <v>263</v>
      </c>
      <c r="B129" s="68">
        <v>64</v>
      </c>
    </row>
    <row r="130" spans="1:2" x14ac:dyDescent="0.3">
      <c r="A130" s="9" t="s">
        <v>266</v>
      </c>
      <c r="B130" s="68">
        <v>69</v>
      </c>
    </row>
    <row r="131" spans="1:2" x14ac:dyDescent="0.3">
      <c r="A131" s="9" t="s">
        <v>269</v>
      </c>
      <c r="B131" s="68">
        <v>64</v>
      </c>
    </row>
    <row r="132" spans="1:2" x14ac:dyDescent="0.3">
      <c r="A132" s="9" t="s">
        <v>271</v>
      </c>
      <c r="B132" s="68">
        <v>69</v>
      </c>
    </row>
    <row r="133" spans="1:2" x14ac:dyDescent="0.3">
      <c r="A133" s="9" t="s">
        <v>281</v>
      </c>
      <c r="B133" s="68">
        <v>69</v>
      </c>
    </row>
    <row r="134" spans="1:2" x14ac:dyDescent="0.3">
      <c r="A134" s="9" t="s">
        <v>282</v>
      </c>
      <c r="B134" s="68">
        <v>64</v>
      </c>
    </row>
    <row r="135" spans="1:2" x14ac:dyDescent="0.3">
      <c r="A135" s="9" t="s">
        <v>283</v>
      </c>
      <c r="B135" s="68">
        <v>64</v>
      </c>
    </row>
    <row r="136" spans="1:2" x14ac:dyDescent="0.3">
      <c r="A136" s="9" t="s">
        <v>284</v>
      </c>
      <c r="B136" s="68">
        <v>64</v>
      </c>
    </row>
    <row r="137" spans="1:2" x14ac:dyDescent="0.3">
      <c r="A137" s="9" t="s">
        <v>285</v>
      </c>
      <c r="B137" s="68">
        <v>69</v>
      </c>
    </row>
    <row r="138" spans="1:2" x14ac:dyDescent="0.3">
      <c r="A138" s="9" t="s">
        <v>286</v>
      </c>
      <c r="B138" s="68">
        <v>64</v>
      </c>
    </row>
    <row r="139" spans="1:2" x14ac:dyDescent="0.3">
      <c r="A139" s="9" t="s">
        <v>287</v>
      </c>
      <c r="B139" s="68">
        <v>69</v>
      </c>
    </row>
    <row r="140" spans="1:2" x14ac:dyDescent="0.3">
      <c r="A140" s="9" t="s">
        <v>288</v>
      </c>
      <c r="B140" s="68">
        <v>74</v>
      </c>
    </row>
    <row r="141" spans="1:2" x14ac:dyDescent="0.3">
      <c r="A141" s="9" t="s">
        <v>289</v>
      </c>
      <c r="B141" s="68">
        <v>69</v>
      </c>
    </row>
    <row r="142" spans="1:2" x14ac:dyDescent="0.3">
      <c r="A142" s="9" t="s">
        <v>290</v>
      </c>
      <c r="B142" s="68">
        <v>64</v>
      </c>
    </row>
    <row r="143" spans="1:2" x14ac:dyDescent="0.3">
      <c r="A143" s="9" t="s">
        <v>291</v>
      </c>
      <c r="B143" s="68">
        <v>69</v>
      </c>
    </row>
    <row r="144" spans="1:2" x14ac:dyDescent="0.3">
      <c r="A144" s="9" t="s">
        <v>292</v>
      </c>
      <c r="B144" s="68">
        <v>64</v>
      </c>
    </row>
    <row r="145" spans="1:2" x14ac:dyDescent="0.3">
      <c r="A145" s="9" t="s">
        <v>293</v>
      </c>
      <c r="B145" s="68">
        <v>64</v>
      </c>
    </row>
    <row r="146" spans="1:2" x14ac:dyDescent="0.3">
      <c r="A146" s="9" t="s">
        <v>294</v>
      </c>
      <c r="B146" s="68">
        <v>64</v>
      </c>
    </row>
    <row r="147" spans="1:2" x14ac:dyDescent="0.3">
      <c r="A147" s="9" t="s">
        <v>295</v>
      </c>
      <c r="B147" s="68">
        <v>64</v>
      </c>
    </row>
    <row r="148" spans="1:2" x14ac:dyDescent="0.3">
      <c r="A148" s="9" t="s">
        <v>296</v>
      </c>
      <c r="B148" s="68">
        <v>64</v>
      </c>
    </row>
    <row r="149" spans="1:2" x14ac:dyDescent="0.3">
      <c r="A149" s="9" t="s">
        <v>297</v>
      </c>
      <c r="B149" s="68">
        <v>74</v>
      </c>
    </row>
    <row r="150" spans="1:2" x14ac:dyDescent="0.3">
      <c r="A150" s="9" t="s">
        <v>298</v>
      </c>
      <c r="B150" s="68">
        <v>59</v>
      </c>
    </row>
    <row r="151" spans="1:2" x14ac:dyDescent="0.3">
      <c r="A151" s="9" t="s">
        <v>299</v>
      </c>
      <c r="B151" s="68">
        <v>64</v>
      </c>
    </row>
    <row r="152" spans="1:2" x14ac:dyDescent="0.3">
      <c r="A152" s="9" t="s">
        <v>300</v>
      </c>
      <c r="B152" s="68">
        <v>64</v>
      </c>
    </row>
    <row r="153" spans="1:2" x14ac:dyDescent="0.3">
      <c r="A153" s="9" t="s">
        <v>301</v>
      </c>
      <c r="B153" s="68">
        <v>64</v>
      </c>
    </row>
    <row r="154" spans="1:2" x14ac:dyDescent="0.3">
      <c r="A154" s="9" t="s">
        <v>302</v>
      </c>
      <c r="B154" s="68">
        <v>64</v>
      </c>
    </row>
    <row r="155" spans="1:2" x14ac:dyDescent="0.3">
      <c r="A155" s="9" t="s">
        <v>303</v>
      </c>
      <c r="B155" s="68">
        <v>64</v>
      </c>
    </row>
    <row r="156" spans="1:2" x14ac:dyDescent="0.3">
      <c r="A156" s="9" t="s">
        <v>304</v>
      </c>
      <c r="B156" s="68">
        <v>79</v>
      </c>
    </row>
    <row r="157" spans="1:2" x14ac:dyDescent="0.3">
      <c r="A157" s="9" t="s">
        <v>305</v>
      </c>
      <c r="B157" s="68">
        <v>69</v>
      </c>
    </row>
    <row r="158" spans="1:2" x14ac:dyDescent="0.3">
      <c r="A158" s="9" t="s">
        <v>306</v>
      </c>
      <c r="B158" s="68">
        <v>79</v>
      </c>
    </row>
    <row r="159" spans="1:2" x14ac:dyDescent="0.3">
      <c r="A159" s="9" t="s">
        <v>307</v>
      </c>
      <c r="B159" s="68">
        <v>64</v>
      </c>
    </row>
    <row r="160" spans="1:2" x14ac:dyDescent="0.3">
      <c r="A160" s="9" t="s">
        <v>308</v>
      </c>
      <c r="B160" s="68">
        <v>64</v>
      </c>
    </row>
    <row r="161" spans="1:2" x14ac:dyDescent="0.3">
      <c r="A161" s="9" t="s">
        <v>309</v>
      </c>
      <c r="B161" s="68">
        <v>64</v>
      </c>
    </row>
    <row r="162" spans="1:2" x14ac:dyDescent="0.3">
      <c r="A162" s="9" t="s">
        <v>310</v>
      </c>
      <c r="B162" s="68">
        <v>64</v>
      </c>
    </row>
    <row r="163" spans="1:2" x14ac:dyDescent="0.3">
      <c r="A163" s="9" t="s">
        <v>311</v>
      </c>
      <c r="B163" s="68">
        <v>59</v>
      </c>
    </row>
    <row r="164" spans="1:2" x14ac:dyDescent="0.3">
      <c r="A164" s="9" t="s">
        <v>312</v>
      </c>
      <c r="B164" s="68">
        <v>64</v>
      </c>
    </row>
    <row r="165" spans="1:2" x14ac:dyDescent="0.3">
      <c r="A165" s="9" t="s">
        <v>313</v>
      </c>
      <c r="B165" s="68">
        <v>79</v>
      </c>
    </row>
    <row r="166" spans="1:2" x14ac:dyDescent="0.3">
      <c r="A166" s="9" t="s">
        <v>314</v>
      </c>
      <c r="B166" s="68">
        <v>64</v>
      </c>
    </row>
    <row r="167" spans="1:2" x14ac:dyDescent="0.3">
      <c r="A167" s="9" t="s">
        <v>315</v>
      </c>
      <c r="B167" s="68">
        <v>64</v>
      </c>
    </row>
    <row r="168" spans="1:2" x14ac:dyDescent="0.3">
      <c r="A168" s="9" t="s">
        <v>316</v>
      </c>
      <c r="B168" s="68">
        <v>69</v>
      </c>
    </row>
    <row r="169" spans="1:2" x14ac:dyDescent="0.3">
      <c r="A169" s="9" t="s">
        <v>317</v>
      </c>
      <c r="B169" s="68">
        <v>64</v>
      </c>
    </row>
    <row r="170" spans="1:2" x14ac:dyDescent="0.3">
      <c r="A170" s="9" t="s">
        <v>318</v>
      </c>
      <c r="B170" s="68">
        <v>64</v>
      </c>
    </row>
    <row r="171" spans="1:2" x14ac:dyDescent="0.3">
      <c r="A171" s="9" t="s">
        <v>319</v>
      </c>
      <c r="B171" s="68">
        <v>74</v>
      </c>
    </row>
    <row r="172" spans="1:2" x14ac:dyDescent="0.3">
      <c r="A172" s="9" t="s">
        <v>320</v>
      </c>
      <c r="B172" s="68">
        <v>69</v>
      </c>
    </row>
    <row r="173" spans="1:2" x14ac:dyDescent="0.3">
      <c r="A173" s="9" t="s">
        <v>321</v>
      </c>
      <c r="B173" s="68">
        <v>64</v>
      </c>
    </row>
    <row r="174" spans="1:2" x14ac:dyDescent="0.3">
      <c r="A174" s="9" t="s">
        <v>322</v>
      </c>
      <c r="B174" s="68">
        <v>64</v>
      </c>
    </row>
    <row r="175" spans="1:2" x14ac:dyDescent="0.3">
      <c r="A175" s="9" t="s">
        <v>323</v>
      </c>
      <c r="B175" s="68">
        <v>64</v>
      </c>
    </row>
    <row r="176" spans="1:2" x14ac:dyDescent="0.3">
      <c r="A176" s="9" t="s">
        <v>324</v>
      </c>
      <c r="B176" s="68">
        <v>74</v>
      </c>
    </row>
    <row r="177" spans="1:2" x14ac:dyDescent="0.3">
      <c r="A177" s="9" t="s">
        <v>325</v>
      </c>
      <c r="B177" s="68">
        <v>64</v>
      </c>
    </row>
    <row r="178" spans="1:2" x14ac:dyDescent="0.3">
      <c r="A178" s="9" t="s">
        <v>326</v>
      </c>
      <c r="B178" s="68">
        <v>59</v>
      </c>
    </row>
    <row r="179" spans="1:2" x14ac:dyDescent="0.3">
      <c r="A179" s="9" t="s">
        <v>327</v>
      </c>
      <c r="B179" s="68">
        <v>64</v>
      </c>
    </row>
    <row r="180" spans="1:2" x14ac:dyDescent="0.3">
      <c r="A180" s="9" t="s">
        <v>328</v>
      </c>
      <c r="B180" s="68">
        <v>64</v>
      </c>
    </row>
    <row r="181" spans="1:2" x14ac:dyDescent="0.3">
      <c r="A181" s="9" t="s">
        <v>329</v>
      </c>
      <c r="B181" s="68">
        <v>69</v>
      </c>
    </row>
    <row r="182" spans="1:2" x14ac:dyDescent="0.3">
      <c r="A182" s="9" t="s">
        <v>330</v>
      </c>
      <c r="B182" s="68">
        <v>59</v>
      </c>
    </row>
    <row r="183" spans="1:2" x14ac:dyDescent="0.3">
      <c r="A183" s="9" t="s">
        <v>331</v>
      </c>
      <c r="B183" s="68">
        <v>64</v>
      </c>
    </row>
    <row r="184" spans="1:2" x14ac:dyDescent="0.3">
      <c r="A184" s="9" t="s">
        <v>332</v>
      </c>
      <c r="B184" s="68">
        <v>59</v>
      </c>
    </row>
    <row r="185" spans="1:2" x14ac:dyDescent="0.3">
      <c r="A185" s="9" t="s">
        <v>333</v>
      </c>
      <c r="B185" s="68">
        <v>64</v>
      </c>
    </row>
    <row r="186" spans="1:2" x14ac:dyDescent="0.3">
      <c r="A186" s="9" t="s">
        <v>334</v>
      </c>
      <c r="B186" s="68">
        <v>64</v>
      </c>
    </row>
    <row r="187" spans="1:2" x14ac:dyDescent="0.3">
      <c r="A187" s="9" t="s">
        <v>335</v>
      </c>
      <c r="B187" s="68">
        <v>69</v>
      </c>
    </row>
    <row r="188" spans="1:2" x14ac:dyDescent="0.3">
      <c r="A188" s="9" t="s">
        <v>336</v>
      </c>
      <c r="B188" s="68">
        <v>69</v>
      </c>
    </row>
    <row r="189" spans="1:2" x14ac:dyDescent="0.3">
      <c r="A189" s="9" t="s">
        <v>337</v>
      </c>
      <c r="B189" s="68">
        <v>69</v>
      </c>
    </row>
    <row r="190" spans="1:2" x14ac:dyDescent="0.3">
      <c r="A190" s="9" t="s">
        <v>338</v>
      </c>
      <c r="B190" s="68">
        <v>69</v>
      </c>
    </row>
    <row r="191" spans="1:2" x14ac:dyDescent="0.3">
      <c r="A191" s="9" t="s">
        <v>339</v>
      </c>
      <c r="B191" s="68">
        <v>69</v>
      </c>
    </row>
    <row r="192" spans="1:2" x14ac:dyDescent="0.3">
      <c r="A192" s="9" t="s">
        <v>340</v>
      </c>
      <c r="B192" s="68">
        <v>69</v>
      </c>
    </row>
    <row r="193" spans="1:2" x14ac:dyDescent="0.3">
      <c r="A193" s="9" t="s">
        <v>341</v>
      </c>
      <c r="B193" s="68">
        <v>69</v>
      </c>
    </row>
    <row r="194" spans="1:2" x14ac:dyDescent="0.3">
      <c r="A194" s="9" t="s">
        <v>342</v>
      </c>
      <c r="B194" s="68">
        <v>64</v>
      </c>
    </row>
    <row r="195" spans="1:2" x14ac:dyDescent="0.3">
      <c r="A195" s="9" t="s">
        <v>343</v>
      </c>
      <c r="B195" s="68">
        <v>69</v>
      </c>
    </row>
    <row r="196" spans="1:2" x14ac:dyDescent="0.3">
      <c r="A196" s="9" t="s">
        <v>344</v>
      </c>
      <c r="B196" s="68">
        <v>69</v>
      </c>
    </row>
    <row r="197" spans="1:2" x14ac:dyDescent="0.3">
      <c r="A197" s="9" t="s">
        <v>345</v>
      </c>
      <c r="B197" s="68">
        <v>69</v>
      </c>
    </row>
    <row r="198" spans="1:2" x14ac:dyDescent="0.3">
      <c r="A198" s="9" t="s">
        <v>346</v>
      </c>
      <c r="B198" s="68">
        <v>64</v>
      </c>
    </row>
    <row r="199" spans="1:2" x14ac:dyDescent="0.3">
      <c r="A199" s="9" t="s">
        <v>347</v>
      </c>
      <c r="B199" s="68">
        <v>69</v>
      </c>
    </row>
    <row r="200" spans="1:2" x14ac:dyDescent="0.3">
      <c r="A200" s="9" t="s">
        <v>348</v>
      </c>
      <c r="B200" s="68">
        <v>64</v>
      </c>
    </row>
    <row r="201" spans="1:2" x14ac:dyDescent="0.3">
      <c r="A201" s="9" t="s">
        <v>349</v>
      </c>
      <c r="B201" s="68">
        <v>69</v>
      </c>
    </row>
    <row r="202" spans="1:2" x14ac:dyDescent="0.3">
      <c r="A202" s="9" t="s">
        <v>350</v>
      </c>
      <c r="B202" s="68">
        <v>69</v>
      </c>
    </row>
    <row r="203" spans="1:2" x14ac:dyDescent="0.3">
      <c r="A203" s="9" t="s">
        <v>351</v>
      </c>
      <c r="B203" s="68">
        <v>69</v>
      </c>
    </row>
    <row r="204" spans="1:2" x14ac:dyDescent="0.3">
      <c r="A204" s="9" t="s">
        <v>352</v>
      </c>
      <c r="B204" s="68">
        <v>64</v>
      </c>
    </row>
    <row r="205" spans="1:2" x14ac:dyDescent="0.3">
      <c r="A205" s="9" t="s">
        <v>353</v>
      </c>
      <c r="B205" s="68">
        <v>69</v>
      </c>
    </row>
    <row r="206" spans="1:2" x14ac:dyDescent="0.3">
      <c r="A206" s="9" t="s">
        <v>354</v>
      </c>
      <c r="B206" s="68">
        <v>74</v>
      </c>
    </row>
    <row r="207" spans="1:2" x14ac:dyDescent="0.3">
      <c r="A207" s="9" t="s">
        <v>355</v>
      </c>
      <c r="B207" s="68">
        <v>69</v>
      </c>
    </row>
    <row r="208" spans="1:2" x14ac:dyDescent="0.3">
      <c r="A208" s="9" t="s">
        <v>356</v>
      </c>
      <c r="B208" s="68">
        <v>74</v>
      </c>
    </row>
    <row r="209" spans="1:2" x14ac:dyDescent="0.3">
      <c r="A209" s="9" t="s">
        <v>357</v>
      </c>
      <c r="B209" s="68">
        <v>69</v>
      </c>
    </row>
    <row r="210" spans="1:2" x14ac:dyDescent="0.3">
      <c r="A210" s="9" t="s">
        <v>358</v>
      </c>
      <c r="B210" s="68">
        <v>79</v>
      </c>
    </row>
    <row r="211" spans="1:2" x14ac:dyDescent="0.3">
      <c r="A211" s="9" t="s">
        <v>359</v>
      </c>
      <c r="B211" s="68">
        <v>79</v>
      </c>
    </row>
    <row r="212" spans="1:2" x14ac:dyDescent="0.3">
      <c r="A212" s="9" t="s">
        <v>360</v>
      </c>
      <c r="B212" s="68">
        <v>69</v>
      </c>
    </row>
    <row r="213" spans="1:2" x14ac:dyDescent="0.3">
      <c r="A213" s="9" t="s">
        <v>361</v>
      </c>
      <c r="B213" s="68">
        <v>69</v>
      </c>
    </row>
    <row r="214" spans="1:2" x14ac:dyDescent="0.3">
      <c r="A214" s="9" t="s">
        <v>362</v>
      </c>
      <c r="B214" s="68">
        <v>69</v>
      </c>
    </row>
    <row r="215" spans="1:2" x14ac:dyDescent="0.3">
      <c r="A215" s="9" t="s">
        <v>363</v>
      </c>
      <c r="B215" s="68">
        <v>69</v>
      </c>
    </row>
    <row r="216" spans="1:2" x14ac:dyDescent="0.3">
      <c r="A216" s="9" t="s">
        <v>364</v>
      </c>
      <c r="B216" s="68">
        <v>69</v>
      </c>
    </row>
    <row r="217" spans="1:2" x14ac:dyDescent="0.3">
      <c r="A217" s="9" t="s">
        <v>365</v>
      </c>
      <c r="B217" s="68">
        <v>64</v>
      </c>
    </row>
    <row r="218" spans="1:2" x14ac:dyDescent="0.3">
      <c r="A218" s="9" t="s">
        <v>366</v>
      </c>
      <c r="B218" s="68">
        <v>64</v>
      </c>
    </row>
    <row r="219" spans="1:2" x14ac:dyDescent="0.3">
      <c r="A219" s="9" t="s">
        <v>367</v>
      </c>
      <c r="B219" s="68">
        <v>74</v>
      </c>
    </row>
    <row r="220" spans="1:2" x14ac:dyDescent="0.3">
      <c r="A220" s="9" t="s">
        <v>368</v>
      </c>
      <c r="B220" s="68">
        <v>64</v>
      </c>
    </row>
    <row r="221" spans="1:2" x14ac:dyDescent="0.3">
      <c r="A221" s="9" t="s">
        <v>369</v>
      </c>
      <c r="B221" s="68">
        <v>64</v>
      </c>
    </row>
    <row r="222" spans="1:2" x14ac:dyDescent="0.3">
      <c r="A222" s="9" t="s">
        <v>370</v>
      </c>
      <c r="B222" s="68">
        <v>64</v>
      </c>
    </row>
    <row r="223" spans="1:2" x14ac:dyDescent="0.3">
      <c r="A223" s="9" t="s">
        <v>371</v>
      </c>
      <c r="B223" s="68">
        <v>64</v>
      </c>
    </row>
    <row r="224" spans="1:2" x14ac:dyDescent="0.3">
      <c r="A224" s="9" t="s">
        <v>372</v>
      </c>
      <c r="B224" s="68">
        <v>74</v>
      </c>
    </row>
    <row r="225" spans="1:2" x14ac:dyDescent="0.3">
      <c r="A225" s="9" t="s">
        <v>373</v>
      </c>
      <c r="B225" s="68">
        <v>69</v>
      </c>
    </row>
    <row r="226" spans="1:2" x14ac:dyDescent="0.3">
      <c r="A226" s="9" t="s">
        <v>374</v>
      </c>
      <c r="B226" s="68">
        <v>64</v>
      </c>
    </row>
    <row r="227" spans="1:2" x14ac:dyDescent="0.3">
      <c r="A227" s="9" t="s">
        <v>375</v>
      </c>
      <c r="B227" s="68">
        <v>64</v>
      </c>
    </row>
    <row r="228" spans="1:2" x14ac:dyDescent="0.3">
      <c r="A228" s="9" t="s">
        <v>376</v>
      </c>
      <c r="B228" s="68">
        <v>59</v>
      </c>
    </row>
    <row r="229" spans="1:2" x14ac:dyDescent="0.3">
      <c r="A229" s="9" t="s">
        <v>377</v>
      </c>
      <c r="B229" s="68">
        <v>59</v>
      </c>
    </row>
    <row r="230" spans="1:2" x14ac:dyDescent="0.3">
      <c r="A230" s="9" t="s">
        <v>378</v>
      </c>
      <c r="B230" s="68">
        <v>64</v>
      </c>
    </row>
    <row r="231" spans="1:2" x14ac:dyDescent="0.3">
      <c r="A231" s="9" t="s">
        <v>379</v>
      </c>
      <c r="B231" s="68">
        <v>59</v>
      </c>
    </row>
    <row r="232" spans="1:2" x14ac:dyDescent="0.3">
      <c r="A232" s="9" t="s">
        <v>380</v>
      </c>
      <c r="B232" s="68">
        <v>64</v>
      </c>
    </row>
    <row r="233" spans="1:2" x14ac:dyDescent="0.3">
      <c r="A233" s="9" t="s">
        <v>381</v>
      </c>
      <c r="B233" s="68">
        <v>64</v>
      </c>
    </row>
    <row r="234" spans="1:2" x14ac:dyDescent="0.3">
      <c r="A234" s="9" t="s">
        <v>382</v>
      </c>
      <c r="B234" s="68">
        <v>64</v>
      </c>
    </row>
    <row r="235" spans="1:2" x14ac:dyDescent="0.3">
      <c r="A235" s="9" t="s">
        <v>383</v>
      </c>
      <c r="B235" s="68">
        <v>64</v>
      </c>
    </row>
    <row r="236" spans="1:2" x14ac:dyDescent="0.3">
      <c r="A236" s="9" t="s">
        <v>384</v>
      </c>
      <c r="B236" s="68">
        <v>64</v>
      </c>
    </row>
    <row r="237" spans="1:2" x14ac:dyDescent="0.3">
      <c r="A237" s="9" t="s">
        <v>385</v>
      </c>
      <c r="B237" s="68">
        <v>69</v>
      </c>
    </row>
    <row r="238" spans="1:2" x14ac:dyDescent="0.3">
      <c r="A238" s="9" t="s">
        <v>386</v>
      </c>
      <c r="B238" s="68">
        <v>74</v>
      </c>
    </row>
    <row r="239" spans="1:2" x14ac:dyDescent="0.3">
      <c r="A239" s="9" t="s">
        <v>387</v>
      </c>
      <c r="B239" s="68">
        <v>69</v>
      </c>
    </row>
    <row r="240" spans="1:2" x14ac:dyDescent="0.3">
      <c r="A240" s="9" t="s">
        <v>388</v>
      </c>
      <c r="B240" s="68">
        <v>64</v>
      </c>
    </row>
    <row r="241" spans="1:2" x14ac:dyDescent="0.3">
      <c r="A241" s="9" t="s">
        <v>389</v>
      </c>
      <c r="B241" s="68">
        <v>64</v>
      </c>
    </row>
    <row r="242" spans="1:2" x14ac:dyDescent="0.3">
      <c r="A242" s="9" t="s">
        <v>390</v>
      </c>
      <c r="B242" s="68">
        <v>64</v>
      </c>
    </row>
    <row r="243" spans="1:2" x14ac:dyDescent="0.3">
      <c r="A243" s="9" t="s">
        <v>391</v>
      </c>
      <c r="B243" s="68">
        <v>59</v>
      </c>
    </row>
    <row r="244" spans="1:2" x14ac:dyDescent="0.3">
      <c r="A244" s="9" t="s">
        <v>392</v>
      </c>
      <c r="B244" s="68">
        <v>64</v>
      </c>
    </row>
    <row r="245" spans="1:2" x14ac:dyDescent="0.3">
      <c r="A245" s="9" t="s">
        <v>393</v>
      </c>
      <c r="B245" s="68">
        <v>64</v>
      </c>
    </row>
    <row r="246" spans="1:2" x14ac:dyDescent="0.3">
      <c r="A246" s="9" t="s">
        <v>394</v>
      </c>
      <c r="B246" s="68">
        <v>74</v>
      </c>
    </row>
    <row r="247" spans="1:2" x14ac:dyDescent="0.3">
      <c r="A247" s="9" t="s">
        <v>395</v>
      </c>
      <c r="B247" s="68">
        <v>59</v>
      </c>
    </row>
    <row r="248" spans="1:2" x14ac:dyDescent="0.3">
      <c r="A248" s="9" t="s">
        <v>396</v>
      </c>
      <c r="B248" s="68">
        <v>64</v>
      </c>
    </row>
    <row r="249" spans="1:2" x14ac:dyDescent="0.3">
      <c r="A249" s="9" t="s">
        <v>397</v>
      </c>
      <c r="B249" s="68">
        <v>69</v>
      </c>
    </row>
    <row r="250" spans="1:2" x14ac:dyDescent="0.3">
      <c r="A250" s="9" t="s">
        <v>398</v>
      </c>
      <c r="B250" s="68">
        <v>79</v>
      </c>
    </row>
    <row r="251" spans="1:2" x14ac:dyDescent="0.3">
      <c r="A251" s="9" t="s">
        <v>399</v>
      </c>
      <c r="B251" s="68">
        <v>64</v>
      </c>
    </row>
    <row r="252" spans="1:2" x14ac:dyDescent="0.3">
      <c r="A252" s="9" t="s">
        <v>400</v>
      </c>
      <c r="B252" s="68">
        <v>59</v>
      </c>
    </row>
    <row r="253" spans="1:2" x14ac:dyDescent="0.3">
      <c r="A253" s="9" t="s">
        <v>401</v>
      </c>
      <c r="B253" s="68">
        <v>69</v>
      </c>
    </row>
    <row r="254" spans="1:2" x14ac:dyDescent="0.3">
      <c r="A254" s="9" t="s">
        <v>402</v>
      </c>
      <c r="B254" s="68">
        <v>69</v>
      </c>
    </row>
    <row r="255" spans="1:2" x14ac:dyDescent="0.3">
      <c r="A255" s="9" t="s">
        <v>403</v>
      </c>
      <c r="B255" s="68">
        <v>64</v>
      </c>
    </row>
    <row r="256" spans="1:2" x14ac:dyDescent="0.3">
      <c r="A256" s="9" t="s">
        <v>404</v>
      </c>
      <c r="B256" s="68">
        <v>64</v>
      </c>
    </row>
    <row r="257" spans="1:2" x14ac:dyDescent="0.3">
      <c r="A257" s="9" t="s">
        <v>405</v>
      </c>
      <c r="B257" s="68">
        <v>79</v>
      </c>
    </row>
    <row r="258" spans="1:2" x14ac:dyDescent="0.3">
      <c r="A258" s="9" t="s">
        <v>406</v>
      </c>
      <c r="B258" s="68">
        <v>64</v>
      </c>
    </row>
    <row r="259" spans="1:2" x14ac:dyDescent="0.3">
      <c r="A259" s="9" t="s">
        <v>407</v>
      </c>
      <c r="B259" s="68">
        <v>69</v>
      </c>
    </row>
    <row r="260" spans="1:2" x14ac:dyDescent="0.3">
      <c r="A260" s="9" t="s">
        <v>408</v>
      </c>
      <c r="B260" s="68">
        <v>69</v>
      </c>
    </row>
    <row r="261" spans="1:2" x14ac:dyDescent="0.3">
      <c r="A261" s="9" t="s">
        <v>409</v>
      </c>
      <c r="B261" s="68">
        <v>74</v>
      </c>
    </row>
    <row r="262" spans="1:2" x14ac:dyDescent="0.3">
      <c r="A262" s="9" t="s">
        <v>410</v>
      </c>
      <c r="B262" s="68">
        <v>64</v>
      </c>
    </row>
    <row r="263" spans="1:2" x14ac:dyDescent="0.3">
      <c r="A263" s="9" t="s">
        <v>411</v>
      </c>
      <c r="B263" s="68">
        <v>64</v>
      </c>
    </row>
    <row r="264" spans="1:2" x14ac:dyDescent="0.3">
      <c r="A264" s="9" t="s">
        <v>412</v>
      </c>
      <c r="B264" s="68">
        <v>69</v>
      </c>
    </row>
    <row r="265" spans="1:2" x14ac:dyDescent="0.3">
      <c r="A265" s="9" t="s">
        <v>413</v>
      </c>
      <c r="B265" s="68">
        <v>64</v>
      </c>
    </row>
    <row r="266" spans="1:2" x14ac:dyDescent="0.3">
      <c r="A266" s="9" t="s">
        <v>414</v>
      </c>
      <c r="B266" s="68">
        <v>64</v>
      </c>
    </row>
    <row r="267" spans="1:2" x14ac:dyDescent="0.3">
      <c r="A267" s="9" t="s">
        <v>415</v>
      </c>
      <c r="B267" s="68">
        <v>69</v>
      </c>
    </row>
    <row r="268" spans="1:2" x14ac:dyDescent="0.3">
      <c r="A268" s="9" t="s">
        <v>416</v>
      </c>
      <c r="B268" s="68">
        <v>79</v>
      </c>
    </row>
    <row r="269" spans="1:2" x14ac:dyDescent="0.3">
      <c r="A269" s="9" t="s">
        <v>417</v>
      </c>
      <c r="B269" s="68">
        <v>64</v>
      </c>
    </row>
    <row r="270" spans="1:2" x14ac:dyDescent="0.3">
      <c r="A270" s="9" t="s">
        <v>418</v>
      </c>
      <c r="B270" s="68">
        <v>64</v>
      </c>
    </row>
    <row r="271" spans="1:2" x14ac:dyDescent="0.3">
      <c r="A271" s="9" t="s">
        <v>419</v>
      </c>
      <c r="B271" s="68">
        <v>64</v>
      </c>
    </row>
    <row r="272" spans="1:2" x14ac:dyDescent="0.3">
      <c r="A272" s="9" t="s">
        <v>420</v>
      </c>
      <c r="B272" s="68">
        <v>64</v>
      </c>
    </row>
    <row r="273" spans="1:2" x14ac:dyDescent="0.3">
      <c r="A273" s="9" t="s">
        <v>421</v>
      </c>
      <c r="B273" s="68">
        <v>69</v>
      </c>
    </row>
    <row r="274" spans="1:2" x14ac:dyDescent="0.3">
      <c r="A274" s="9" t="s">
        <v>422</v>
      </c>
      <c r="B274" s="68">
        <v>64</v>
      </c>
    </row>
    <row r="275" spans="1:2" x14ac:dyDescent="0.3">
      <c r="A275" s="9" t="s">
        <v>423</v>
      </c>
      <c r="B275" s="68">
        <v>64</v>
      </c>
    </row>
    <row r="276" spans="1:2" x14ac:dyDescent="0.3">
      <c r="A276" s="9" t="s">
        <v>424</v>
      </c>
      <c r="B276" s="68">
        <v>69</v>
      </c>
    </row>
    <row r="277" spans="1:2" x14ac:dyDescent="0.3">
      <c r="A277" s="9" t="s">
        <v>425</v>
      </c>
      <c r="B277" s="68">
        <v>64</v>
      </c>
    </row>
    <row r="278" spans="1:2" x14ac:dyDescent="0.3">
      <c r="A278" s="9" t="s">
        <v>426</v>
      </c>
      <c r="B278" s="68">
        <v>59</v>
      </c>
    </row>
    <row r="279" spans="1:2" x14ac:dyDescent="0.3">
      <c r="A279" s="9" t="s">
        <v>427</v>
      </c>
      <c r="B279" s="68">
        <v>64</v>
      </c>
    </row>
    <row r="280" spans="1:2" x14ac:dyDescent="0.3">
      <c r="A280" s="9" t="s">
        <v>428</v>
      </c>
      <c r="B280" s="68">
        <v>64</v>
      </c>
    </row>
    <row r="281" spans="1:2" x14ac:dyDescent="0.3">
      <c r="A281" s="9" t="s">
        <v>429</v>
      </c>
      <c r="B281" s="68">
        <v>64</v>
      </c>
    </row>
    <row r="282" spans="1:2" x14ac:dyDescent="0.3">
      <c r="A282" s="9" t="s">
        <v>430</v>
      </c>
      <c r="B282" s="68">
        <v>59</v>
      </c>
    </row>
    <row r="283" spans="1:2" x14ac:dyDescent="0.3">
      <c r="A283" s="9" t="s">
        <v>431</v>
      </c>
      <c r="B283" s="68">
        <v>64</v>
      </c>
    </row>
    <row r="284" spans="1:2" x14ac:dyDescent="0.3">
      <c r="A284" s="9" t="s">
        <v>432</v>
      </c>
      <c r="B284" s="68">
        <v>69</v>
      </c>
    </row>
    <row r="285" spans="1:2" x14ac:dyDescent="0.3">
      <c r="A285" s="9" t="s">
        <v>433</v>
      </c>
      <c r="B285" s="68">
        <v>79</v>
      </c>
    </row>
    <row r="286" spans="1:2" x14ac:dyDescent="0.3">
      <c r="A286" s="9" t="s">
        <v>434</v>
      </c>
      <c r="B286" s="68">
        <v>64</v>
      </c>
    </row>
    <row r="287" spans="1:2" x14ac:dyDescent="0.3">
      <c r="A287" s="9" t="s">
        <v>435</v>
      </c>
      <c r="B287" s="68">
        <v>64</v>
      </c>
    </row>
    <row r="288" spans="1:2" x14ac:dyDescent="0.3">
      <c r="A288" s="9" t="s">
        <v>436</v>
      </c>
      <c r="B288" s="68">
        <v>59</v>
      </c>
    </row>
    <row r="289" spans="1:2" x14ac:dyDescent="0.3">
      <c r="A289" s="9" t="s">
        <v>437</v>
      </c>
      <c r="B289" s="68">
        <v>69</v>
      </c>
    </row>
    <row r="290" spans="1:2" x14ac:dyDescent="0.3">
      <c r="A290" s="9" t="s">
        <v>438</v>
      </c>
      <c r="B290" s="68">
        <v>69</v>
      </c>
    </row>
    <row r="291" spans="1:2" x14ac:dyDescent="0.3">
      <c r="A291" s="9" t="s">
        <v>439</v>
      </c>
      <c r="B291" s="68">
        <v>64</v>
      </c>
    </row>
    <row r="292" spans="1:2" x14ac:dyDescent="0.3">
      <c r="A292" s="9" t="s">
        <v>440</v>
      </c>
      <c r="B292" s="68">
        <v>64</v>
      </c>
    </row>
    <row r="293" spans="1:2" x14ac:dyDescent="0.3">
      <c r="A293" s="9" t="s">
        <v>441</v>
      </c>
      <c r="B293" s="68">
        <v>59</v>
      </c>
    </row>
    <row r="294" spans="1:2" x14ac:dyDescent="0.3">
      <c r="A294" s="9" t="s">
        <v>442</v>
      </c>
      <c r="B294" s="68">
        <v>64</v>
      </c>
    </row>
    <row r="295" spans="1:2" x14ac:dyDescent="0.3">
      <c r="A295" s="9" t="s">
        <v>443</v>
      </c>
      <c r="B295" s="68">
        <v>64</v>
      </c>
    </row>
    <row r="296" spans="1:2" x14ac:dyDescent="0.3">
      <c r="A296" s="9" t="s">
        <v>444</v>
      </c>
      <c r="B296" s="68">
        <v>64</v>
      </c>
    </row>
    <row r="297" spans="1:2" x14ac:dyDescent="0.3">
      <c r="A297" s="9" t="s">
        <v>445</v>
      </c>
      <c r="B297" s="68">
        <v>69</v>
      </c>
    </row>
    <row r="298" spans="1:2" x14ac:dyDescent="0.3">
      <c r="A298" s="9" t="s">
        <v>446</v>
      </c>
      <c r="B298" s="68">
        <v>79</v>
      </c>
    </row>
    <row r="299" spans="1:2" x14ac:dyDescent="0.3">
      <c r="A299" s="9" t="s">
        <v>447</v>
      </c>
      <c r="B299" s="68">
        <v>69</v>
      </c>
    </row>
    <row r="300" spans="1:2" x14ac:dyDescent="0.3">
      <c r="A300" s="9" t="s">
        <v>448</v>
      </c>
      <c r="B300" s="68">
        <v>79</v>
      </c>
    </row>
    <row r="301" spans="1:2" x14ac:dyDescent="0.3">
      <c r="A301" s="9" t="s">
        <v>449</v>
      </c>
      <c r="B301" s="68">
        <v>64</v>
      </c>
    </row>
    <row r="302" spans="1:2" x14ac:dyDescent="0.3">
      <c r="A302" s="9" t="s">
        <v>450</v>
      </c>
      <c r="B302" s="68">
        <v>74</v>
      </c>
    </row>
    <row r="303" spans="1:2" x14ac:dyDescent="0.3">
      <c r="A303" s="9" t="s">
        <v>451</v>
      </c>
      <c r="B303" s="68">
        <v>74</v>
      </c>
    </row>
    <row r="304" spans="1:2" x14ac:dyDescent="0.3">
      <c r="A304" s="9" t="s">
        <v>452</v>
      </c>
      <c r="B304" s="68">
        <v>74</v>
      </c>
    </row>
    <row r="305" spans="1:2" x14ac:dyDescent="0.3">
      <c r="A305" s="9" t="s">
        <v>453</v>
      </c>
      <c r="B305" s="68">
        <v>74</v>
      </c>
    </row>
    <row r="306" spans="1:2" x14ac:dyDescent="0.3">
      <c r="A306" s="9" t="s">
        <v>454</v>
      </c>
      <c r="B306" s="68">
        <v>69</v>
      </c>
    </row>
    <row r="307" spans="1:2" x14ac:dyDescent="0.3">
      <c r="A307" s="9" t="s">
        <v>455</v>
      </c>
      <c r="B307" s="68">
        <v>79</v>
      </c>
    </row>
    <row r="308" spans="1:2" x14ac:dyDescent="0.3">
      <c r="A308" s="9" t="s">
        <v>456</v>
      </c>
      <c r="B308" s="68">
        <v>74</v>
      </c>
    </row>
    <row r="309" spans="1:2" x14ac:dyDescent="0.3">
      <c r="A309" s="9" t="s">
        <v>457</v>
      </c>
      <c r="B309" s="68">
        <v>69</v>
      </c>
    </row>
    <row r="310" spans="1:2" x14ac:dyDescent="0.3">
      <c r="A310" s="9" t="s">
        <v>458</v>
      </c>
      <c r="B310" s="68">
        <v>74</v>
      </c>
    </row>
    <row r="311" spans="1:2" x14ac:dyDescent="0.3">
      <c r="A311" s="9" t="s">
        <v>459</v>
      </c>
      <c r="B311" s="68">
        <v>59</v>
      </c>
    </row>
    <row r="312" spans="1:2" x14ac:dyDescent="0.3">
      <c r="A312" s="9" t="s">
        <v>460</v>
      </c>
      <c r="B312" s="68">
        <v>64</v>
      </c>
    </row>
    <row r="313" spans="1:2" x14ac:dyDescent="0.3">
      <c r="A313" s="9" t="s">
        <v>461</v>
      </c>
      <c r="B313" s="68">
        <v>64</v>
      </c>
    </row>
    <row r="314" spans="1:2" x14ac:dyDescent="0.3">
      <c r="A314" s="9" t="s">
        <v>462</v>
      </c>
      <c r="B314" s="68">
        <v>64</v>
      </c>
    </row>
    <row r="315" spans="1:2" x14ac:dyDescent="0.3">
      <c r="A315" s="9" t="s">
        <v>463</v>
      </c>
      <c r="B315" s="68">
        <v>74</v>
      </c>
    </row>
    <row r="316" spans="1:2" x14ac:dyDescent="0.3">
      <c r="A316" s="9" t="s">
        <v>464</v>
      </c>
      <c r="B316" s="68">
        <v>59</v>
      </c>
    </row>
    <row r="317" spans="1:2" x14ac:dyDescent="0.3">
      <c r="A317" s="9" t="s">
        <v>465</v>
      </c>
      <c r="B317" s="68">
        <v>64</v>
      </c>
    </row>
    <row r="318" spans="1:2" x14ac:dyDescent="0.3">
      <c r="A318" s="9" t="s">
        <v>466</v>
      </c>
      <c r="B318" s="68">
        <v>59</v>
      </c>
    </row>
    <row r="319" spans="1:2" x14ac:dyDescent="0.3">
      <c r="A319" s="9" t="s">
        <v>467</v>
      </c>
      <c r="B319" s="68">
        <v>69</v>
      </c>
    </row>
    <row r="320" spans="1:2" x14ac:dyDescent="0.3">
      <c r="A320" s="9" t="s">
        <v>468</v>
      </c>
      <c r="B320" s="68">
        <v>79</v>
      </c>
    </row>
    <row r="321" spans="1:2" x14ac:dyDescent="0.3">
      <c r="A321" s="9" t="s">
        <v>469</v>
      </c>
      <c r="B321" s="68">
        <v>69</v>
      </c>
    </row>
    <row r="322" spans="1:2" x14ac:dyDescent="0.3">
      <c r="B322" s="44">
        <f>SUM(B2:B321)</f>
        <v>21775</v>
      </c>
    </row>
  </sheetData>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DBE9965F-BC38-4765-9742-CFEA5A95B4A6}">
  <ds:schemaRefs>
    <ds:schemaRef ds:uri="http://schemas.microsoft.com/sharepoint/v3/contenttype/forms"/>
  </ds:schemaRefs>
</ds:datastoreItem>
</file>

<file path=customXml/itemProps2.xml><?xml version="1.0" encoding="utf-8"?>
<ds:datastoreItem xmlns:ds="http://schemas.openxmlformats.org/officeDocument/2006/customXml" ds:itemID="{FE272075-8689-406B-BAFB-9D98F50DDC62}"/>
</file>

<file path=customXml/itemProps3.xml><?xml version="1.0" encoding="utf-8"?>
<ds:datastoreItem xmlns:ds="http://schemas.openxmlformats.org/officeDocument/2006/customXml" ds:itemID="{864D99C3-B6CE-4872-A7A4-41BD690A7EAC}">
  <ds:schemaRefs>
    <ds:schemaRef ds:uri="http://purl.org/dc/elements/1.1/"/>
    <ds:schemaRef ds:uri="f9191861-303f-4b44-b17e-7a471fee2263"/>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b9a235a8-5621-420a-bd44-28dc4311df2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CONUS PAGE 1</vt:lpstr>
      <vt:lpstr>CONUS PAGE 2</vt:lpstr>
      <vt:lpstr>OCONUS</vt:lpstr>
      <vt:lpstr>WEBSITE LINKS</vt:lpstr>
      <vt:lpstr>FY22 GSA</vt:lpstr>
      <vt:lpstr>'CONUS PAGE 1'!Print_Area</vt:lpstr>
      <vt:lpstr>'CONUS PAGE 2'!Print_Area</vt:lpstr>
      <vt:lpstr>OCONUS!Print_Area</vt:lpstr>
    </vt:vector>
  </TitlesOfParts>
  <Manager>Pam Wilson</Manager>
  <Company>NEA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 STAFF TEF</dc:title>
  <dc:subject/>
  <dc:creator>Parker, Janice [NEA]</dc:creator>
  <cp:keywords/>
  <dc:description/>
  <cp:lastModifiedBy>Smith, Kelvin [NEA]</cp:lastModifiedBy>
  <cp:revision/>
  <dcterms:created xsi:type="dcterms:W3CDTF">2000-03-24T19:52:44Z</dcterms:created>
  <dcterms:modified xsi:type="dcterms:W3CDTF">2022-07-02T22:38:41Z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0x010100BDB448FA632B504490DE0F193A5EA4BC</vt:lpwstr>
  </property>
</Properties>
</file>